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9" activeTab="0"/>
  </bookViews>
  <sheets>
    <sheet name="O_FAN" sheetId="1" r:id="rId1"/>
  </sheets>
  <definedNames>
    <definedName name="_xlnm.Print_Titles" localSheetId="0">'O_FAN'!$5:$5</definedName>
  </definedNames>
  <calcPr fullCalcOnLoad="1"/>
</workbook>
</file>

<file path=xl/sharedStrings.xml><?xml version="1.0" encoding="utf-8"?>
<sst xmlns="http://schemas.openxmlformats.org/spreadsheetml/2006/main" count="109" uniqueCount="71">
  <si>
    <t>TOTAL (R$)</t>
  </si>
  <si>
    <t>BDI</t>
  </si>
  <si>
    <t>Nº.</t>
  </si>
  <si>
    <t>1.</t>
  </si>
  <si>
    <t>1.1</t>
  </si>
  <si>
    <t>1.2</t>
  </si>
  <si>
    <t>2.</t>
  </si>
  <si>
    <t>2.1</t>
  </si>
  <si>
    <t>QT</t>
  </si>
  <si>
    <t>FONTE</t>
  </si>
  <si>
    <t>UD</t>
  </si>
  <si>
    <t>OBJETO:</t>
  </si>
  <si>
    <t xml:space="preserve">VT </t>
  </si>
  <si>
    <t>LEVANTAMENTO CADASTRAL DA ARQUITETURA, ESTRUTURA E INSTALAÇÕES EXISTENTES</t>
  </si>
  <si>
    <t>PLANILHA ORÇAMENTÁRIA, PLANILHA DE COMPOSIÇÃO DE CUSTOS UNITÁRIOS E CRONOGRAMA FÍSICO-FINANCEIRO DE EXECUÇÃO DA OBRA</t>
  </si>
  <si>
    <t>ABRANGÊNCIA</t>
  </si>
  <si>
    <t>Edifício</t>
  </si>
  <si>
    <t>ETAPA 1: LEVANTAMENTO DE SITUAÇÃO EXISTENTE</t>
  </si>
  <si>
    <t>VU (c/ BDI)</t>
  </si>
  <si>
    <t>H</t>
  </si>
  <si>
    <t>VU (s/ BDI)</t>
  </si>
  <si>
    <t>ETAPA 2: PROJETOS EXECUTIVOS DE ARQUITETURA E URBANISMO</t>
  </si>
  <si>
    <t>ETAPA 3: PROJETOS EXECUTIVOS DE ENGENHARIA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</si>
  <si>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</si>
  <si>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</si>
  <si>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</si>
  <si>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</si>
  <si>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</si>
  <si>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</si>
  <si>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</si>
  <si>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</si>
  <si>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</si>
  <si>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LAUDO DE ENGENHARIA DIAGNÓSTICA (INSPEÇÃO OU VISTORIA TÉCNICA EM EDIFICAÇÕES) CONTENDO PARECERES TÉCNICOS E ESPECIFICAÇÕES DE TRATAMENTO DE PATOLOGIAS ENCONTRADAS</t>
  </si>
  <si>
    <t>2.2</t>
  </si>
  <si>
    <t>ELABORAÇÃO DOS PROJETOS DE ARQUITETURA E COMPLEMENTARES PARA A REFORMA DO 4° ANDAR DO EDIFÍCIO ANEXO II NA ESCOLA JUDICIAL (EJUD7)</t>
  </si>
  <si>
    <t>CADERNO DE ESPECIFICAÇÃOES TÉCNICAS.</t>
  </si>
  <si>
    <t>2.3</t>
  </si>
  <si>
    <t>Tatiana Rabello Abitbol</t>
  </si>
  <si>
    <t>Analista Judiciário - Apoio Especializado em Arquitetura</t>
  </si>
  <si>
    <t xml:space="preserve">ORSE </t>
  </si>
  <si>
    <t>ORSE</t>
  </si>
  <si>
    <t>M²</t>
  </si>
  <si>
    <t>km</t>
  </si>
  <si>
    <t>PROJETO DE CFTV</t>
  </si>
  <si>
    <t>PROJETO HIDROSSANITÁRIO EM EDIFICAÇÕES</t>
  </si>
  <si>
    <t>PROJETO DE ACÚSTICA.</t>
  </si>
  <si>
    <t>ANEXO III - PLANILHA ORÇAMENTÁRIA DE REFERÊNCIA / VALOR ESTIMADO</t>
  </si>
  <si>
    <t>PROJETO DE CABEAMENTO LÓGICO ESTRUTURADO (INCLUSIVE INSTALAÇÕES TELEFÔNICAS);</t>
  </si>
  <si>
    <t>FONTE:</t>
  </si>
  <si>
    <t>CÓDIGO COMPRASNET</t>
  </si>
  <si>
    <t>SINAPI: JULHO/2023 COM DESONERAÇÃO - LOCALIDADE:CEARÁ</t>
  </si>
  <si>
    <t>DESCRICAO CONFORME TABELAS OFICIAIS</t>
  </si>
  <si>
    <t>DESCRICAO DOS SERVIÇOS CONFORME TERMO DE REFERÊNCIA</t>
  </si>
  <si>
    <t>Projeto arquitetônico executivo de habitação coletiva, prédios para escritórios, consultórios, administrativos, públicos, edifício garagem, rodoviárias, aeroportos,  bibliotecas,  shopping,  centros  comerciais  (sem  repetições)</t>
  </si>
  <si>
    <t>Levantamento cadastral de áreas de 501 m² a 1.000 m²</t>
  </si>
  <si>
    <t>ORSE: JUNHO 2023-1</t>
  </si>
  <si>
    <t>Projeto de Cabeamento Estrururado com área acima de 500m². Observação: Em projetos com lógica restrita a poucos ambientes, o valor deverá ser reduzido proporcionalmente à área atendida, devendo-se atender aos equipamentos previamente especificados.</t>
  </si>
  <si>
    <t>Projeto de CFTV com área acima de 500m². Observação: Área atendida com equipamentos.</t>
  </si>
  <si>
    <t>Projeto de iluminação artística (luminotécnica) acima de 500 m².</t>
  </si>
  <si>
    <t>Projeto de Sonorização ( Tubulação) com área acima de 500m². Observação: Área atendida com equipamentos.</t>
  </si>
  <si>
    <t>Projeto elétrico de edificações comuns incluindo áreas urbanizadas acima de 500m²</t>
  </si>
  <si>
    <t>Projeto de Tratamento Acústico. Observação: Área contemplada.</t>
  </si>
  <si>
    <t>PROJETO DE INSTALAÇÕES ELÉTRICAS EM EDIFICAÇÕES (110 E 220V, INCLUSIVE PROJETO DE LUMINOTÉCNICA E SPDA).</t>
  </si>
  <si>
    <t>Projeto de sinalização vertical e horizontal</t>
  </si>
  <si>
    <r>
      <t>PROJETO DE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SONORIZAÇÃO E VÍDEO</t>
    </r>
  </si>
  <si>
    <t>CÓDIGO FONTE</t>
  </si>
  <si>
    <t>SINAPI-CE</t>
  </si>
  <si>
    <t>Engenheiro Civil Pleno com encargos complementares</t>
  </si>
  <si>
    <t>Arquiteto de obra Pleno com encargos complementares</t>
  </si>
  <si>
    <t>PROJETO INTEGRADO DE  COMUNICAÇÃO VISUAL</t>
  </si>
  <si>
    <t>PROJETO DE ARQUITETURA, INCLUSIVE ACESSIBILIDADE CONFORME NBR 9050/2004, MOBILIÁRIO E MAQUETE ELETRÔNICA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</si>
</sst>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mm/yy"/>
    <numFmt numFmtId="180" formatCode="0.0000000"/>
    <numFmt numFmtId="181" formatCode="#,##0.000000"/>
    <numFmt numFmtId="182" formatCode="_(&quot;R$ &quot;* #,##0.00_);_(&quot;R$ &quot;* \(#,##0.00\);_(&quot;R$ &quot;* \-??_);_(@_)"/>
    <numFmt numFmtId="183" formatCode="&quot;Fortaleza, &quot;d&quot; de &quot;mmmm&quot; de &quot;yyyy"/>
    <numFmt numFmtId="184" formatCode="#.##0"/>
    <numFmt numFmtId="185" formatCode="#,##0.00\ ;&quot; (&quot;#,##0.00\);&quot; -&quot;#\ ;@\ 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_(* #,##0.0_);_(* \(#,##0.0\);_(* \-??_);_(@_)"/>
    <numFmt numFmtId="191" formatCode="_(* #,##0.000_);_(* \(#,##0.000\);_(* \-??_);_(@_)"/>
    <numFmt numFmtId="192" formatCode="_(* #,##0.0000_);_(* \(#,##0.0000\);_(* \-??_);_(@_)"/>
    <numFmt numFmtId="193" formatCode="_(* #,##0_);_(* \(#,##0\);_(* \-??_);_(@_)"/>
    <numFmt numFmtId="194" formatCode="0.0"/>
    <numFmt numFmtId="195" formatCode="[$-416]dddd\,\ d&quot; de &quot;mmmm&quot; de &quot;yyyy"/>
    <numFmt numFmtId="196" formatCode="&quot;R$&quot;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0"/>
      <color indexed="56"/>
      <name val="Arial Narrow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sz val="10"/>
      <color indexed="13"/>
      <name val="Arial"/>
      <family val="2"/>
    </font>
    <font>
      <i/>
      <sz val="8"/>
      <color indexed="10"/>
      <name val="Arial"/>
      <family val="2"/>
    </font>
    <font>
      <sz val="8"/>
      <color indexed="56"/>
      <name val="Arial Narrow"/>
      <family val="2"/>
    </font>
    <font>
      <b/>
      <sz val="10"/>
      <color indexed="56"/>
      <name val="Arial Narrow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Arial Narrow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0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8"/>
      <color theme="3"/>
      <name val="Cambri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3" borderId="0" applyNumberFormat="0" applyBorder="0" applyAlignment="0" applyProtection="0"/>
    <xf numFmtId="182" fontId="0" fillId="0" borderId="0" applyFill="0" applyBorder="0" applyAlignment="0" applyProtection="0"/>
    <xf numFmtId="174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8" fontId="0" fillId="0" borderId="0" applyFill="0" applyBorder="0" applyAlignment="0" applyProtection="0"/>
    <xf numFmtId="175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8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22" fillId="0" borderId="0" xfId="0" applyFont="1" applyBorder="1" applyAlignment="1">
      <alignment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vertical="top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top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9" fontId="19" fillId="0" borderId="0" xfId="51" applyFont="1" applyFill="1" applyBorder="1" applyAlignment="1" applyProtection="1">
      <alignment vertical="top"/>
      <protection/>
    </xf>
    <xf numFmtId="9" fontId="0" fillId="0" borderId="0" xfId="51" applyNumberFormat="1" applyFont="1" applyFill="1" applyBorder="1" applyAlignment="1" applyProtection="1">
      <alignment horizontal="right" vertical="center"/>
      <protection/>
    </xf>
    <xf numFmtId="4" fontId="28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0" fontId="19" fillId="0" borderId="0" xfId="51" applyNumberFormat="1" applyFont="1" applyFill="1" applyBorder="1" applyAlignment="1" applyProtection="1">
      <alignment vertical="top"/>
      <protection/>
    </xf>
    <xf numFmtId="10" fontId="31" fillId="0" borderId="0" xfId="51" applyNumberFormat="1" applyFont="1" applyFill="1" applyBorder="1" applyAlignment="1" applyProtection="1">
      <alignment vertical="top"/>
      <protection/>
    </xf>
    <xf numFmtId="10" fontId="32" fillId="0" borderId="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0" fontId="23" fillId="0" borderId="0" xfId="0" applyNumberFormat="1" applyFont="1" applyFill="1" applyBorder="1" applyAlignment="1">
      <alignment vertical="center"/>
    </xf>
    <xf numFmtId="10" fontId="20" fillId="0" borderId="0" xfId="51" applyNumberFormat="1" applyFont="1" applyFill="1" applyBorder="1" applyAlignment="1" applyProtection="1">
      <alignment vertical="top"/>
      <protection/>
    </xf>
    <xf numFmtId="4" fontId="18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4" fontId="23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horizontal="left" vertical="center" wrapText="1"/>
    </xf>
    <xf numFmtId="178" fontId="0" fillId="0" borderId="0" xfId="53" applyBorder="1" applyAlignment="1">
      <alignment horizontal="right" vertical="center"/>
    </xf>
    <xf numFmtId="178" fontId="0" fillId="0" borderId="0" xfId="53" applyBorder="1" applyAlignment="1">
      <alignment vertical="center"/>
    </xf>
    <xf numFmtId="178" fontId="0" fillId="0" borderId="0" xfId="53" applyFill="1" applyBorder="1" applyAlignment="1">
      <alignment vertical="top"/>
    </xf>
    <xf numFmtId="10" fontId="25" fillId="0" borderId="0" xfId="0" applyNumberFormat="1" applyFont="1" applyBorder="1" applyAlignment="1">
      <alignment vertical="top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right" vertical="center"/>
    </xf>
    <xf numFmtId="196" fontId="18" fillId="24" borderId="0" xfId="47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193" fontId="0" fillId="0" borderId="0" xfId="53" applyNumberFormat="1" applyFill="1" applyBorder="1" applyAlignment="1">
      <alignment horizontal="center" vertical="center"/>
    </xf>
    <xf numFmtId="178" fontId="0" fillId="0" borderId="0" xfId="53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10" fontId="23" fillId="0" borderId="0" xfId="51" applyNumberFormat="1" applyFont="1" applyFill="1" applyBorder="1" applyAlignment="1" applyProtection="1">
      <alignment horizontal="right" vertical="center"/>
      <protection/>
    </xf>
    <xf numFmtId="4" fontId="30" fillId="26" borderId="10" xfId="0" applyNumberFormat="1" applyFont="1" applyFill="1" applyBorder="1" applyAlignment="1">
      <alignment horizontal="center" vertical="center" wrapText="1"/>
    </xf>
    <xf numFmtId="0" fontId="25" fillId="16" borderId="10" xfId="0" applyFont="1" applyFill="1" applyBorder="1" applyAlignment="1">
      <alignment horizontal="left" vertical="top"/>
    </xf>
    <xf numFmtId="0" fontId="25" fillId="16" borderId="10" xfId="0" applyFont="1" applyFill="1" applyBorder="1" applyAlignment="1">
      <alignment horizontal="left" vertical="top" wrapText="1"/>
    </xf>
    <xf numFmtId="0" fontId="25" fillId="16" borderId="10" xfId="0" applyFont="1" applyFill="1" applyBorder="1" applyAlignment="1">
      <alignment horizontal="center" vertical="top"/>
    </xf>
    <xf numFmtId="178" fontId="20" fillId="16" borderId="10" xfId="53" applyFont="1" applyFill="1" applyBorder="1" applyAlignment="1">
      <alignment horizontal="right" vertical="top"/>
    </xf>
    <xf numFmtId="178" fontId="20" fillId="16" borderId="10" xfId="53" applyFont="1" applyFill="1" applyBorder="1" applyAlignment="1">
      <alignment horizontal="right" vertical="top" wrapText="1"/>
    </xf>
    <xf numFmtId="182" fontId="19" fillId="16" borderId="10" xfId="47" applyFont="1" applyFill="1" applyBorder="1" applyAlignment="1" applyProtection="1">
      <alignment horizontal="right" vertical="top"/>
      <protection/>
    </xf>
    <xf numFmtId="182" fontId="25" fillId="16" borderId="10" xfId="47" applyFont="1" applyFill="1" applyBorder="1" applyAlignment="1" applyProtection="1">
      <alignment horizontal="left" vertical="center" wrapText="1"/>
      <protection/>
    </xf>
    <xf numFmtId="0" fontId="36" fillId="27" borderId="10" xfId="0" applyFont="1" applyFill="1" applyBorder="1" applyAlignment="1">
      <alignment horizontal="left" vertical="center"/>
    </xf>
    <xf numFmtId="0" fontId="36" fillId="27" borderId="10" xfId="0" applyFont="1" applyFill="1" applyBorder="1" applyAlignment="1">
      <alignment horizontal="left" vertical="center" wrapText="1"/>
    </xf>
    <xf numFmtId="0" fontId="36" fillId="27" borderId="10" xfId="0" applyFont="1" applyFill="1" applyBorder="1" applyAlignment="1">
      <alignment horizontal="center" vertical="center"/>
    </xf>
    <xf numFmtId="178" fontId="20" fillId="27" borderId="10" xfId="53" applyFont="1" applyFill="1" applyBorder="1" applyAlignment="1">
      <alignment vertical="center"/>
    </xf>
    <xf numFmtId="178" fontId="20" fillId="27" borderId="10" xfId="53" applyFont="1" applyFill="1" applyBorder="1" applyAlignment="1">
      <alignment horizontal="right" vertical="center"/>
    </xf>
    <xf numFmtId="4" fontId="36" fillId="27" borderId="10" xfId="0" applyNumberFormat="1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78" fontId="20" fillId="0" borderId="10" xfId="53" applyFont="1" applyFill="1" applyBorder="1" applyAlignment="1">
      <alignment vertical="center"/>
    </xf>
    <xf numFmtId="178" fontId="20" fillId="0" borderId="10" xfId="53" applyFont="1" applyFill="1" applyBorder="1" applyAlignment="1">
      <alignment horizontal="right" vertical="center"/>
    </xf>
    <xf numFmtId="178" fontId="20" fillId="0" borderId="12" xfId="53" applyFont="1" applyFill="1" applyBorder="1" applyAlignment="1">
      <alignment horizontal="right" vertical="center"/>
    </xf>
    <xf numFmtId="4" fontId="36" fillId="0" borderId="10" xfId="0" applyNumberFormat="1" applyFont="1" applyFill="1" applyBorder="1" applyAlignment="1">
      <alignment horizontal="left" vertical="center" wrapText="1"/>
    </xf>
    <xf numFmtId="0" fontId="36" fillId="27" borderId="10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/>
    </xf>
    <xf numFmtId="191" fontId="20" fillId="0" borderId="11" xfId="53" applyNumberFormat="1" applyFont="1" applyFill="1" applyBorder="1" applyAlignment="1">
      <alignment vertical="center"/>
    </xf>
    <xf numFmtId="178" fontId="20" fillId="0" borderId="11" xfId="53" applyFont="1" applyFill="1" applyBorder="1" applyAlignment="1">
      <alignment horizontal="right" vertical="center"/>
    </xf>
    <xf numFmtId="4" fontId="36" fillId="0" borderId="11" xfId="0" applyNumberFormat="1" applyFont="1" applyFill="1" applyBorder="1" applyAlignment="1">
      <alignment horizontal="left" vertical="center" wrapText="1"/>
    </xf>
    <xf numFmtId="193" fontId="20" fillId="27" borderId="10" xfId="53" applyNumberFormat="1" applyFont="1" applyFill="1" applyBorder="1" applyAlignment="1">
      <alignment vertical="center"/>
    </xf>
    <xf numFmtId="0" fontId="25" fillId="16" borderId="10" xfId="0" applyFont="1" applyFill="1" applyBorder="1" applyAlignment="1">
      <alignment horizontal="left" vertical="center"/>
    </xf>
    <xf numFmtId="0" fontId="25" fillId="16" borderId="10" xfId="0" applyFont="1" applyFill="1" applyBorder="1" applyAlignment="1">
      <alignment horizontal="center" vertical="center"/>
    </xf>
    <xf numFmtId="178" fontId="20" fillId="16" borderId="10" xfId="53" applyFont="1" applyFill="1" applyBorder="1" applyAlignment="1">
      <alignment horizontal="right" vertical="center"/>
    </xf>
    <xf numFmtId="178" fontId="20" fillId="16" borderId="10" xfId="53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/>
    </xf>
    <xf numFmtId="4" fontId="36" fillId="0" borderId="12" xfId="0" applyNumberFormat="1" applyFont="1" applyFill="1" applyBorder="1" applyAlignment="1">
      <alignment horizontal="left" vertical="center" wrapText="1"/>
    </xf>
    <xf numFmtId="0" fontId="36" fillId="27" borderId="11" xfId="0" applyFont="1" applyFill="1" applyBorder="1" applyAlignment="1">
      <alignment horizontal="left" vertical="center"/>
    </xf>
    <xf numFmtId="178" fontId="20" fillId="27" borderId="12" xfId="53" applyFont="1" applyFill="1" applyBorder="1" applyAlignment="1">
      <alignment horizontal="right" vertical="center"/>
    </xf>
    <xf numFmtId="4" fontId="36" fillId="27" borderId="11" xfId="0" applyNumberFormat="1" applyFont="1" applyFill="1" applyBorder="1" applyAlignment="1">
      <alignment horizontal="left" vertical="center" wrapText="1"/>
    </xf>
    <xf numFmtId="0" fontId="36" fillId="27" borderId="12" xfId="0" applyFont="1" applyFill="1" applyBorder="1" applyAlignment="1">
      <alignment horizontal="left" vertical="center"/>
    </xf>
    <xf numFmtId="0" fontId="36" fillId="27" borderId="12" xfId="0" applyFont="1" applyFill="1" applyBorder="1" applyAlignment="1">
      <alignment horizontal="left" vertical="center" wrapText="1"/>
    </xf>
    <xf numFmtId="0" fontId="36" fillId="27" borderId="12" xfId="0" applyFont="1" applyFill="1" applyBorder="1" applyAlignment="1">
      <alignment horizontal="center" vertical="center"/>
    </xf>
    <xf numFmtId="178" fontId="20" fillId="27" borderId="12" xfId="53" applyFont="1" applyFill="1" applyBorder="1" applyAlignment="1">
      <alignment vertical="center"/>
    </xf>
    <xf numFmtId="0" fontId="36" fillId="0" borderId="12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/>
    </xf>
    <xf numFmtId="178" fontId="20" fillId="0" borderId="12" xfId="53" applyFont="1" applyFill="1" applyBorder="1" applyAlignment="1">
      <alignment vertical="center"/>
    </xf>
    <xf numFmtId="0" fontId="36" fillId="27" borderId="11" xfId="0" applyFont="1" applyFill="1" applyBorder="1" applyAlignment="1">
      <alignment horizontal="center" vertical="center"/>
    </xf>
    <xf numFmtId="178" fontId="20" fillId="27" borderId="11" xfId="53" applyFont="1" applyFill="1" applyBorder="1" applyAlignment="1">
      <alignment vertical="center"/>
    </xf>
    <xf numFmtId="178" fontId="20" fillId="27" borderId="11" xfId="53" applyFont="1" applyFill="1" applyBorder="1" applyAlignment="1">
      <alignment horizontal="right" vertical="center"/>
    </xf>
    <xf numFmtId="193" fontId="20" fillId="0" borderId="10" xfId="53" applyNumberFormat="1" applyFont="1" applyFill="1" applyBorder="1" applyAlignment="1">
      <alignment vertical="center"/>
    </xf>
    <xf numFmtId="193" fontId="20" fillId="27" borderId="10" xfId="53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top"/>
    </xf>
    <xf numFmtId="0" fontId="35" fillId="0" borderId="0" xfId="0" applyFont="1" applyAlignment="1">
      <alignment/>
    </xf>
    <xf numFmtId="0" fontId="21" fillId="0" borderId="0" xfId="0" applyNumberFormat="1" applyFont="1" applyFill="1" applyBorder="1" applyAlignment="1">
      <alignment horizontal="left" vertical="center" wrapText="1"/>
    </xf>
    <xf numFmtId="4" fontId="36" fillId="27" borderId="11" xfId="0" applyNumberFormat="1" applyFont="1" applyFill="1" applyBorder="1" applyAlignment="1">
      <alignment horizontal="left" vertical="center" wrapText="1"/>
    </xf>
    <xf numFmtId="4" fontId="36" fillId="27" borderId="12" xfId="0" applyNumberFormat="1" applyFont="1" applyFill="1" applyBorder="1" applyAlignment="1">
      <alignment horizontal="left" vertical="center" wrapText="1"/>
    </xf>
    <xf numFmtId="0" fontId="36" fillId="27" borderId="11" xfId="0" applyFont="1" applyFill="1" applyBorder="1" applyAlignment="1">
      <alignment horizontal="left" vertical="center" wrapText="1"/>
    </xf>
    <xf numFmtId="0" fontId="36" fillId="27" borderId="12" xfId="0" applyFont="1" applyFill="1" applyBorder="1" applyAlignment="1">
      <alignment horizontal="left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ítulo 6" xfId="63"/>
    <cellStyle name="Título 7" xfId="64"/>
    <cellStyle name="Total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tabSelected="1" zoomScale="110" zoomScaleNormal="110" zoomScaleSheetLayoutView="130" zoomScalePageLayoutView="110" workbookViewId="0" topLeftCell="A4">
      <selection activeCell="B11" sqref="B11"/>
    </sheetView>
  </sheetViews>
  <sheetFormatPr defaultColWidth="9.140625" defaultRowHeight="12.75"/>
  <cols>
    <col min="1" max="1" width="4.57421875" style="5" customWidth="1"/>
    <col min="2" max="2" width="50.28125" style="5" customWidth="1"/>
    <col min="3" max="3" width="46.140625" style="5" customWidth="1"/>
    <col min="4" max="4" width="9.140625" style="6" bestFit="1" customWidth="1"/>
    <col min="5" max="5" width="7.28125" style="6" customWidth="1"/>
    <col min="6" max="6" width="11.28125" style="6" customWidth="1"/>
    <col min="7" max="7" width="4.8515625" style="6" customWidth="1"/>
    <col min="8" max="8" width="6.8515625" style="36" customWidth="1"/>
    <col min="9" max="9" width="8.140625" style="7" bestFit="1" customWidth="1"/>
    <col min="10" max="10" width="9.00390625" style="7" bestFit="1" customWidth="1"/>
    <col min="11" max="11" width="14.00390625" style="7" bestFit="1" customWidth="1"/>
    <col min="12" max="12" width="16.7109375" style="7" bestFit="1" customWidth="1"/>
    <col min="13" max="13" width="8.28125" style="8" customWidth="1"/>
    <col min="14" max="14" width="10.57421875" style="1" bestFit="1" customWidth="1"/>
    <col min="15" max="15" width="9.140625" style="9" customWidth="1"/>
    <col min="16" max="16384" width="9.140625" style="10" customWidth="1"/>
  </cols>
  <sheetData>
    <row r="1" spans="1:15" s="16" customFormat="1" ht="15.75">
      <c r="A1" s="17"/>
      <c r="B1" s="17"/>
      <c r="C1" s="17"/>
      <c r="D1" s="12"/>
      <c r="E1" s="12"/>
      <c r="F1" s="12"/>
      <c r="G1" s="12"/>
      <c r="H1" s="36"/>
      <c r="M1" s="13"/>
      <c r="N1" s="14"/>
      <c r="O1" s="15"/>
    </row>
    <row r="2" spans="1:15" s="16" customFormat="1" ht="22.5" customHeight="1">
      <c r="A2" s="17" t="s">
        <v>46</v>
      </c>
      <c r="B2" s="17"/>
      <c r="C2" s="17"/>
      <c r="D2" s="12"/>
      <c r="E2" s="12"/>
      <c r="F2" s="12"/>
      <c r="G2" s="12"/>
      <c r="H2" s="36"/>
      <c r="M2" s="13"/>
      <c r="N2" s="14"/>
      <c r="O2" s="15"/>
    </row>
    <row r="3" spans="1:15" s="16" customFormat="1" ht="15.75">
      <c r="A3" s="10" t="s">
        <v>11</v>
      </c>
      <c r="B3" s="10"/>
      <c r="C3" s="10"/>
      <c r="D3" s="11"/>
      <c r="E3" s="11"/>
      <c r="F3" s="11"/>
      <c r="G3" s="11"/>
      <c r="H3" s="37"/>
      <c r="K3" s="49" t="s">
        <v>1</v>
      </c>
      <c r="L3" s="50">
        <v>0.2598</v>
      </c>
      <c r="M3" s="19"/>
      <c r="N3" s="14"/>
      <c r="O3" s="15"/>
    </row>
    <row r="4" spans="1:15" s="18" customFormat="1" ht="40.5" customHeight="1">
      <c r="A4" s="105" t="s">
        <v>34</v>
      </c>
      <c r="B4" s="105"/>
      <c r="C4" s="105"/>
      <c r="D4" s="105"/>
      <c r="E4" s="105"/>
      <c r="F4" s="105"/>
      <c r="G4" s="105"/>
      <c r="H4" s="105"/>
      <c r="K4" s="32" t="s">
        <v>0</v>
      </c>
      <c r="L4" s="43">
        <f>K6+K9+K13</f>
        <v>89363.94</v>
      </c>
      <c r="M4" s="20"/>
      <c r="N4" s="21"/>
      <c r="O4" s="22"/>
    </row>
    <row r="5" spans="1:12" ht="38.25">
      <c r="A5" s="51" t="s">
        <v>2</v>
      </c>
      <c r="B5" s="51" t="s">
        <v>52</v>
      </c>
      <c r="C5" s="51" t="s">
        <v>51</v>
      </c>
      <c r="D5" s="51" t="s">
        <v>9</v>
      </c>
      <c r="E5" s="51" t="s">
        <v>65</v>
      </c>
      <c r="F5" s="51" t="s">
        <v>49</v>
      </c>
      <c r="G5" s="51" t="s">
        <v>10</v>
      </c>
      <c r="H5" s="51" t="s">
        <v>8</v>
      </c>
      <c r="I5" s="51" t="s">
        <v>20</v>
      </c>
      <c r="J5" s="51" t="s">
        <v>18</v>
      </c>
      <c r="K5" s="51" t="s">
        <v>12</v>
      </c>
      <c r="L5" s="51" t="s">
        <v>15</v>
      </c>
    </row>
    <row r="6" spans="1:15" s="24" customFormat="1" ht="12.75">
      <c r="A6" s="52" t="s">
        <v>3</v>
      </c>
      <c r="B6" s="53" t="s">
        <v>17</v>
      </c>
      <c r="C6" s="53"/>
      <c r="D6" s="54"/>
      <c r="E6" s="54"/>
      <c r="F6" s="54"/>
      <c r="G6" s="54"/>
      <c r="H6" s="55"/>
      <c r="I6" s="56"/>
      <c r="J6" s="56"/>
      <c r="K6" s="57">
        <f>ROUND(SUM(K7:K8),2)</f>
        <v>6347.88</v>
      </c>
      <c r="L6" s="58"/>
      <c r="M6" s="25">
        <f aca="true" t="shared" si="0" ref="M6:M15">K6/$L$4</f>
        <v>0.07103402110515718</v>
      </c>
      <c r="N6" s="4"/>
      <c r="O6" s="23"/>
    </row>
    <row r="7" spans="1:15" s="24" customFormat="1" ht="25.5">
      <c r="A7" s="59" t="s">
        <v>4</v>
      </c>
      <c r="B7" s="60" t="s">
        <v>13</v>
      </c>
      <c r="C7" s="60" t="s">
        <v>54</v>
      </c>
      <c r="D7" s="61" t="s">
        <v>40</v>
      </c>
      <c r="E7" s="61">
        <v>13582</v>
      </c>
      <c r="F7" s="61">
        <v>21784</v>
      </c>
      <c r="G7" s="61" t="s">
        <v>41</v>
      </c>
      <c r="H7" s="62">
        <v>699.43</v>
      </c>
      <c r="I7" s="63">
        <v>4.83</v>
      </c>
      <c r="J7" s="63">
        <f>ROUND(I7+I7*(L3),2)</f>
        <v>6.08</v>
      </c>
      <c r="K7" s="63">
        <f>ROUND(H7*J7,2)</f>
        <v>4252.53</v>
      </c>
      <c r="L7" s="64" t="s">
        <v>16</v>
      </c>
      <c r="M7" s="31">
        <f t="shared" si="0"/>
        <v>0.04758664400875789</v>
      </c>
      <c r="N7" s="26"/>
      <c r="O7" s="23"/>
    </row>
    <row r="8" spans="1:15" s="24" customFormat="1" ht="42" customHeight="1">
      <c r="A8" s="65" t="s">
        <v>5</v>
      </c>
      <c r="B8" s="66" t="s">
        <v>32</v>
      </c>
      <c r="C8" s="93" t="s">
        <v>67</v>
      </c>
      <c r="D8" s="67" t="s">
        <v>66</v>
      </c>
      <c r="E8" s="67">
        <v>100306</v>
      </c>
      <c r="F8" s="67">
        <v>876</v>
      </c>
      <c r="G8" s="68" t="s">
        <v>19</v>
      </c>
      <c r="H8" s="69">
        <v>15</v>
      </c>
      <c r="I8" s="70">
        <v>110.88</v>
      </c>
      <c r="J8" s="70">
        <f>ROUND(I8+I8*(L3),2)</f>
        <v>139.69</v>
      </c>
      <c r="K8" s="71">
        <f>ROUND(H8*J8,2)</f>
        <v>2095.35</v>
      </c>
      <c r="L8" s="72" t="s">
        <v>16</v>
      </c>
      <c r="M8" s="31">
        <f t="shared" si="0"/>
        <v>0.023447377096399283</v>
      </c>
      <c r="N8" s="26"/>
      <c r="O8" s="23"/>
    </row>
    <row r="9" spans="1:15" s="24" customFormat="1" ht="15.75" customHeight="1">
      <c r="A9" s="52" t="s">
        <v>6</v>
      </c>
      <c r="B9" s="53" t="s">
        <v>21</v>
      </c>
      <c r="C9" s="54"/>
      <c r="D9" s="54"/>
      <c r="E9" s="54"/>
      <c r="F9" s="54"/>
      <c r="G9" s="54"/>
      <c r="H9" s="55"/>
      <c r="I9" s="56"/>
      <c r="J9" s="56"/>
      <c r="K9" s="57">
        <f>ROUND(SUM(K10:K12),2)</f>
        <v>27362.57</v>
      </c>
      <c r="L9" s="58"/>
      <c r="M9" s="25">
        <f t="shared" si="0"/>
        <v>0.3061925201596975</v>
      </c>
      <c r="N9" s="4"/>
      <c r="O9" s="23"/>
    </row>
    <row r="10" spans="1:15" s="24" customFormat="1" ht="43.5" customHeight="1">
      <c r="A10" s="59" t="s">
        <v>7</v>
      </c>
      <c r="B10" s="60" t="s">
        <v>70</v>
      </c>
      <c r="C10" s="60" t="s">
        <v>53</v>
      </c>
      <c r="D10" s="61" t="s">
        <v>39</v>
      </c>
      <c r="E10" s="73">
        <v>7030</v>
      </c>
      <c r="F10" s="73">
        <v>78</v>
      </c>
      <c r="G10" s="61" t="s">
        <v>41</v>
      </c>
      <c r="H10" s="62">
        <f>+H7</f>
        <v>699.43</v>
      </c>
      <c r="I10" s="63">
        <v>21.39</v>
      </c>
      <c r="J10" s="63">
        <f>ROUND(I10+I10*(L3),2)</f>
        <v>26.95</v>
      </c>
      <c r="K10" s="63">
        <f>ROUND(H10*J10,2)</f>
        <v>18849.64</v>
      </c>
      <c r="L10" s="64" t="s">
        <v>16</v>
      </c>
      <c r="M10" s="31">
        <f t="shared" si="0"/>
        <v>0.21093116530000802</v>
      </c>
      <c r="N10" s="26"/>
      <c r="O10" s="23"/>
    </row>
    <row r="11" spans="1:15" s="24" customFormat="1" ht="12.75">
      <c r="A11" s="74" t="s">
        <v>33</v>
      </c>
      <c r="B11" s="66" t="s">
        <v>69</v>
      </c>
      <c r="C11" s="66" t="s">
        <v>63</v>
      </c>
      <c r="D11" s="67" t="s">
        <v>39</v>
      </c>
      <c r="E11" s="67">
        <v>11510</v>
      </c>
      <c r="F11" s="67">
        <v>78</v>
      </c>
      <c r="G11" s="67" t="s">
        <v>42</v>
      </c>
      <c r="H11" s="75">
        <f>+H7/1000</f>
        <v>0.69943</v>
      </c>
      <c r="I11" s="76">
        <v>5318.58</v>
      </c>
      <c r="J11" s="76">
        <f>ROUND(I11+I11*(L3),2)</f>
        <v>6700.35</v>
      </c>
      <c r="K11" s="76">
        <f>ROUND(H11*J11,2)</f>
        <v>4686.43</v>
      </c>
      <c r="L11" s="77" t="s">
        <v>16</v>
      </c>
      <c r="M11" s="31">
        <f t="shared" si="0"/>
        <v>0.052442070034065195</v>
      </c>
      <c r="N11" s="26"/>
      <c r="O11" s="23"/>
    </row>
    <row r="12" spans="1:15" s="24" customFormat="1" ht="12.75">
      <c r="A12" s="59" t="s">
        <v>36</v>
      </c>
      <c r="B12" s="60" t="s">
        <v>35</v>
      </c>
      <c r="C12" s="60" t="s">
        <v>68</v>
      </c>
      <c r="D12" s="61" t="s">
        <v>66</v>
      </c>
      <c r="E12" s="61">
        <v>90769</v>
      </c>
      <c r="F12" s="61">
        <v>78</v>
      </c>
      <c r="G12" s="61" t="s">
        <v>19</v>
      </c>
      <c r="H12" s="78">
        <v>30</v>
      </c>
      <c r="I12" s="63">
        <v>101.25</v>
      </c>
      <c r="J12" s="63">
        <f>ROUND(I12+I12*(L3),2)</f>
        <v>127.55</v>
      </c>
      <c r="K12" s="63">
        <f>ROUND(H12*J12,2)</f>
        <v>3826.5</v>
      </c>
      <c r="L12" s="64" t="s">
        <v>16</v>
      </c>
      <c r="M12" s="31">
        <f t="shared" si="0"/>
        <v>0.0428192848256243</v>
      </c>
      <c r="N12" s="26"/>
      <c r="O12" s="23"/>
    </row>
    <row r="13" spans="1:15" s="24" customFormat="1" ht="12.75">
      <c r="A13" s="79" t="s">
        <v>23</v>
      </c>
      <c r="B13" s="79" t="s">
        <v>22</v>
      </c>
      <c r="C13" s="80"/>
      <c r="D13" s="80"/>
      <c r="E13" s="80"/>
      <c r="F13" s="80"/>
      <c r="G13" s="80"/>
      <c r="H13" s="81"/>
      <c r="I13" s="82"/>
      <c r="J13" s="82"/>
      <c r="K13" s="57">
        <f>ROUND(SUM(K14:K22),2)</f>
        <v>55653.49</v>
      </c>
      <c r="L13" s="82"/>
      <c r="M13" s="25">
        <f t="shared" si="0"/>
        <v>0.6227734587351452</v>
      </c>
      <c r="N13" s="26"/>
      <c r="O13" s="23"/>
    </row>
    <row r="14" spans="1:15" s="28" customFormat="1" ht="51">
      <c r="A14" s="65" t="s">
        <v>24</v>
      </c>
      <c r="B14" s="83" t="s">
        <v>47</v>
      </c>
      <c r="C14" s="83" t="s">
        <v>56</v>
      </c>
      <c r="D14" s="68" t="s">
        <v>40</v>
      </c>
      <c r="E14" s="68">
        <v>7357</v>
      </c>
      <c r="F14" s="68">
        <v>264</v>
      </c>
      <c r="G14" s="68" t="s">
        <v>41</v>
      </c>
      <c r="H14" s="69">
        <f>+H7</f>
        <v>699.43</v>
      </c>
      <c r="I14" s="70">
        <v>2.17</v>
      </c>
      <c r="J14" s="70">
        <f>ROUND(I14+I14*(L3),2)</f>
        <v>2.73</v>
      </c>
      <c r="K14" s="70">
        <f aca="true" t="shared" si="1" ref="K14:K20">ROUND(H14*J14,2)</f>
        <v>1909.44</v>
      </c>
      <c r="L14" s="72" t="s">
        <v>16</v>
      </c>
      <c r="M14" s="31">
        <f t="shared" si="0"/>
        <v>0.021367007766219796</v>
      </c>
      <c r="N14" s="26"/>
      <c r="O14" s="29"/>
    </row>
    <row r="15" spans="1:15" s="28" customFormat="1" ht="25.5">
      <c r="A15" s="59" t="s">
        <v>25</v>
      </c>
      <c r="B15" s="60" t="s">
        <v>43</v>
      </c>
      <c r="C15" s="60" t="s">
        <v>57</v>
      </c>
      <c r="D15" s="61" t="s">
        <v>40</v>
      </c>
      <c r="E15" s="61">
        <v>7362</v>
      </c>
      <c r="F15" s="61">
        <v>264</v>
      </c>
      <c r="G15" s="61" t="s">
        <v>41</v>
      </c>
      <c r="H15" s="62">
        <f>+H7</f>
        <v>699.43</v>
      </c>
      <c r="I15" s="63">
        <v>1.28</v>
      </c>
      <c r="J15" s="63">
        <f>ROUND(I15+I15*(L3),2)</f>
        <v>1.61</v>
      </c>
      <c r="K15" s="63">
        <f t="shared" si="1"/>
        <v>1126.08</v>
      </c>
      <c r="L15" s="64" t="s">
        <v>16</v>
      </c>
      <c r="M15" s="31">
        <f t="shared" si="0"/>
        <v>0.012601055862129623</v>
      </c>
      <c r="N15" s="26"/>
      <c r="O15" s="29"/>
    </row>
    <row r="16" spans="1:15" s="28" customFormat="1" ht="12.75">
      <c r="A16" s="67" t="s">
        <v>26</v>
      </c>
      <c r="B16" s="66" t="s">
        <v>44</v>
      </c>
      <c r="C16" s="83" t="s">
        <v>67</v>
      </c>
      <c r="D16" s="68" t="s">
        <v>66</v>
      </c>
      <c r="E16" s="67">
        <v>100306</v>
      </c>
      <c r="F16" s="68">
        <v>221</v>
      </c>
      <c r="G16" s="68" t="s">
        <v>19</v>
      </c>
      <c r="H16" s="69">
        <v>10</v>
      </c>
      <c r="I16" s="69">
        <v>110.88</v>
      </c>
      <c r="J16" s="70">
        <f>ROUND(I16+I16*(L3),2)</f>
        <v>139.69</v>
      </c>
      <c r="K16" s="71">
        <f t="shared" si="1"/>
        <v>1396.9</v>
      </c>
      <c r="L16" s="85" t="s">
        <v>16</v>
      </c>
      <c r="M16" s="31">
        <f>K16/$L$4</f>
        <v>0.015631584730932856</v>
      </c>
      <c r="N16" s="26"/>
      <c r="O16" s="29"/>
    </row>
    <row r="17" spans="1:15" s="28" customFormat="1" ht="16.5" customHeight="1">
      <c r="A17" s="86" t="s">
        <v>27</v>
      </c>
      <c r="B17" s="108" t="s">
        <v>62</v>
      </c>
      <c r="C17" s="60" t="s">
        <v>60</v>
      </c>
      <c r="D17" s="61" t="s">
        <v>40</v>
      </c>
      <c r="E17" s="61">
        <v>7317</v>
      </c>
      <c r="F17" s="61">
        <v>213</v>
      </c>
      <c r="G17" s="61" t="s">
        <v>41</v>
      </c>
      <c r="H17" s="62">
        <f>+H10</f>
        <v>699.43</v>
      </c>
      <c r="I17" s="63">
        <v>5.68</v>
      </c>
      <c r="J17" s="63">
        <f>ROUND(I17+I17*(L3),2)</f>
        <v>7.16</v>
      </c>
      <c r="K17" s="87">
        <f t="shared" si="1"/>
        <v>5007.92</v>
      </c>
      <c r="L17" s="106" t="s">
        <v>16</v>
      </c>
      <c r="M17" s="31"/>
      <c r="N17" s="26"/>
      <c r="O17" s="29"/>
    </row>
    <row r="18" spans="1:15" s="28" customFormat="1" ht="12.75">
      <c r="A18" s="89"/>
      <c r="B18" s="109"/>
      <c r="C18" s="90" t="s">
        <v>58</v>
      </c>
      <c r="D18" s="91" t="s">
        <v>40</v>
      </c>
      <c r="E18" s="91">
        <v>11495</v>
      </c>
      <c r="F18" s="91">
        <v>213</v>
      </c>
      <c r="G18" s="91" t="s">
        <v>41</v>
      </c>
      <c r="H18" s="92">
        <f>+H7</f>
        <v>699.43</v>
      </c>
      <c r="I18" s="87">
        <v>17.17</v>
      </c>
      <c r="J18" s="87">
        <f>ROUND(I18+I18*(L3),2)</f>
        <v>21.63</v>
      </c>
      <c r="K18" s="87">
        <f t="shared" si="1"/>
        <v>15128.67</v>
      </c>
      <c r="L18" s="107"/>
      <c r="M18" s="31">
        <f>(K18+K17)/$L$4</f>
        <v>0.22533238798557897</v>
      </c>
      <c r="N18" s="26"/>
      <c r="O18" s="27"/>
    </row>
    <row r="19" spans="1:15" s="28" customFormat="1" ht="12.75">
      <c r="A19" s="84" t="s">
        <v>28</v>
      </c>
      <c r="B19" s="83" t="s">
        <v>45</v>
      </c>
      <c r="C19" s="83" t="s">
        <v>61</v>
      </c>
      <c r="D19" s="68" t="s">
        <v>40</v>
      </c>
      <c r="E19" s="94">
        <v>13268</v>
      </c>
      <c r="F19" s="94">
        <v>78</v>
      </c>
      <c r="G19" s="94" t="s">
        <v>41</v>
      </c>
      <c r="H19" s="95">
        <v>210</v>
      </c>
      <c r="I19" s="71">
        <v>60.44</v>
      </c>
      <c r="J19" s="71">
        <f>ROUND(I19+I19*(L3),2)</f>
        <v>76.14</v>
      </c>
      <c r="K19" s="71">
        <f t="shared" si="1"/>
        <v>15989.4</v>
      </c>
      <c r="L19" s="85" t="s">
        <v>16</v>
      </c>
      <c r="M19" s="31">
        <f>K19/$L$4</f>
        <v>0.17892451921882585</v>
      </c>
      <c r="N19" s="26"/>
      <c r="O19" s="27"/>
    </row>
    <row r="20" spans="1:15" s="28" customFormat="1" ht="25.5">
      <c r="A20" s="86" t="s">
        <v>29</v>
      </c>
      <c r="B20" s="60" t="s">
        <v>64</v>
      </c>
      <c r="C20" s="60" t="s">
        <v>59</v>
      </c>
      <c r="D20" s="61" t="s">
        <v>40</v>
      </c>
      <c r="E20" s="96">
        <v>7359</v>
      </c>
      <c r="F20" s="96">
        <v>272</v>
      </c>
      <c r="G20" s="96" t="s">
        <v>41</v>
      </c>
      <c r="H20" s="97">
        <f>+H7</f>
        <v>699.43</v>
      </c>
      <c r="I20" s="98">
        <f>1.28</f>
        <v>1.28</v>
      </c>
      <c r="J20" s="98">
        <f>ROUND(I20+I20*(L3),2)</f>
        <v>1.61</v>
      </c>
      <c r="K20" s="98">
        <f t="shared" si="1"/>
        <v>1126.08</v>
      </c>
      <c r="L20" s="88" t="s">
        <v>16</v>
      </c>
      <c r="M20" s="31">
        <f>K20/$L$4</f>
        <v>0.012601055862129623</v>
      </c>
      <c r="N20" s="26"/>
      <c r="O20" s="29"/>
    </row>
    <row r="21" spans="1:16" s="28" customFormat="1" ht="12.75">
      <c r="A21" s="65" t="s">
        <v>30</v>
      </c>
      <c r="B21" s="83" t="s">
        <v>35</v>
      </c>
      <c r="C21" s="83" t="s">
        <v>67</v>
      </c>
      <c r="D21" s="68" t="s">
        <v>66</v>
      </c>
      <c r="E21" s="67">
        <v>100306</v>
      </c>
      <c r="F21" s="68">
        <v>20060</v>
      </c>
      <c r="G21" s="68" t="s">
        <v>19</v>
      </c>
      <c r="H21" s="99">
        <v>30</v>
      </c>
      <c r="I21" s="70">
        <v>110.88</v>
      </c>
      <c r="J21" s="70">
        <f>ROUND(I21+I21*(L3),2)</f>
        <v>139.69</v>
      </c>
      <c r="K21" s="70">
        <f>ROUND(H21*J21,2)</f>
        <v>4190.7</v>
      </c>
      <c r="L21" s="72" t="s">
        <v>16</v>
      </c>
      <c r="M21" s="31">
        <f>K21/$L$4</f>
        <v>0.046894754192798566</v>
      </c>
      <c r="N21" s="26"/>
      <c r="O21" s="29"/>
      <c r="P21" s="30"/>
    </row>
    <row r="22" spans="1:16" s="28" customFormat="1" ht="30" customHeight="1">
      <c r="A22" s="59" t="s">
        <v>31</v>
      </c>
      <c r="B22" s="60" t="s">
        <v>14</v>
      </c>
      <c r="C22" s="60" t="s">
        <v>67</v>
      </c>
      <c r="D22" s="61" t="s">
        <v>66</v>
      </c>
      <c r="E22" s="61">
        <v>100306</v>
      </c>
      <c r="F22" s="61">
        <v>20060</v>
      </c>
      <c r="G22" s="61" t="s">
        <v>19</v>
      </c>
      <c r="H22" s="100">
        <v>70</v>
      </c>
      <c r="I22" s="63">
        <v>110.88</v>
      </c>
      <c r="J22" s="63">
        <f>ROUND(I22+I22*(L3),2)</f>
        <v>139.69</v>
      </c>
      <c r="K22" s="63">
        <f>ROUND(H22*J22,2)</f>
        <v>9778.3</v>
      </c>
      <c r="L22" s="64" t="s">
        <v>16</v>
      </c>
      <c r="M22" s="31">
        <f>K22/$L$4</f>
        <v>0.10942109311652999</v>
      </c>
      <c r="N22" s="26"/>
      <c r="O22" s="29"/>
      <c r="P22" s="30"/>
    </row>
    <row r="23" spans="1:16" s="28" customFormat="1" ht="12.75">
      <c r="A23" s="102" t="s">
        <v>48</v>
      </c>
      <c r="B23" s="102"/>
      <c r="C23" s="44"/>
      <c r="D23" s="45"/>
      <c r="E23" s="45"/>
      <c r="F23" s="45"/>
      <c r="G23" s="46"/>
      <c r="H23" s="47"/>
      <c r="I23" s="48"/>
      <c r="J23" s="48"/>
      <c r="K23" s="48"/>
      <c r="L23" s="35"/>
      <c r="M23" s="39">
        <f>SUM(M6:M22)/2</f>
        <v>1</v>
      </c>
      <c r="N23" s="26"/>
      <c r="O23" s="29"/>
      <c r="P23" s="30"/>
    </row>
    <row r="24" spans="1:16" s="28" customFormat="1" ht="12.75">
      <c r="A24" s="102" t="s">
        <v>50</v>
      </c>
      <c r="B24" s="102"/>
      <c r="C24" s="44"/>
      <c r="D24" s="45"/>
      <c r="E24" s="45"/>
      <c r="F24" s="45"/>
      <c r="G24" s="46"/>
      <c r="H24" s="47"/>
      <c r="I24" s="48"/>
      <c r="J24" s="48"/>
      <c r="K24" s="48"/>
      <c r="L24" s="35"/>
      <c r="M24" s="31"/>
      <c r="N24" s="26"/>
      <c r="O24" s="29"/>
      <c r="P24" s="30"/>
    </row>
    <row r="25" spans="1:16" s="28" customFormat="1" ht="12.75">
      <c r="A25" s="102" t="s">
        <v>55</v>
      </c>
      <c r="B25" s="102"/>
      <c r="C25" s="44"/>
      <c r="D25" s="45"/>
      <c r="E25" s="45"/>
      <c r="F25" s="45"/>
      <c r="G25" s="46"/>
      <c r="H25" s="47"/>
      <c r="I25" s="48"/>
      <c r="J25" s="48"/>
      <c r="K25" s="48"/>
      <c r="L25" s="35"/>
      <c r="M25" s="31"/>
      <c r="N25" s="26"/>
      <c r="O25" s="29"/>
      <c r="P25" s="30"/>
    </row>
    <row r="26" spans="1:16" s="28" customFormat="1" ht="12.75">
      <c r="A26" s="103"/>
      <c r="B26" s="103"/>
      <c r="C26" s="3"/>
      <c r="D26" s="2"/>
      <c r="E26" s="2"/>
      <c r="F26" s="2"/>
      <c r="G26" s="2"/>
      <c r="H26" s="38"/>
      <c r="I26" s="42"/>
      <c r="J26" s="33"/>
      <c r="K26" s="34"/>
      <c r="L26" s="35"/>
      <c r="M26" s="31"/>
      <c r="N26" s="26"/>
      <c r="O26" s="29"/>
      <c r="P26" s="30"/>
    </row>
    <row r="27" spans="1:2" ht="12.75">
      <c r="A27" s="101" t="s">
        <v>37</v>
      </c>
      <c r="B27" s="101"/>
    </row>
    <row r="28" spans="1:3" ht="12.75">
      <c r="A28" s="104" t="s">
        <v>38</v>
      </c>
      <c r="B28" s="104"/>
      <c r="C28" s="41"/>
    </row>
    <row r="29" spans="1:3" ht="12.75">
      <c r="A29" s="41"/>
      <c r="B29" s="41"/>
      <c r="C29" s="41"/>
    </row>
    <row r="30" spans="1:3" ht="15">
      <c r="A30" s="40"/>
      <c r="B30" s="40"/>
      <c r="C30" s="40"/>
    </row>
    <row r="31" spans="1:3" ht="12.75">
      <c r="A31" s="41"/>
      <c r="B31" s="41"/>
      <c r="C31" s="41"/>
    </row>
  </sheetData>
  <sheetProtection selectLockedCells="1" selectUnlockedCells="1"/>
  <mergeCells count="3">
    <mergeCell ref="A4:H4"/>
    <mergeCell ref="L17:L18"/>
    <mergeCell ref="B17:B18"/>
  </mergeCells>
  <printOptions horizontalCentered="1" verticalCentered="1"/>
  <pageMargins left="0.984251968503937" right="0.3937007874015748" top="1.7322834645669292" bottom="0.7874015748031497" header="0.5118110236220472" footer="0.31496062992125984"/>
  <pageSetup fitToHeight="1" fitToWidth="1" horizontalDpi="600" verticalDpi="600" orientation="landscape" paperSize="9" scale="61" r:id="rId2"/>
  <headerFooter alignWithMargins="0">
    <oddHeader>&amp;C&amp;G
PODER JUDICIÁRIO
JUSTIÇA DO TRABALHO
TRIBUNAL REGIONAL DO TRABALHO DA 7ª REGIÃO
</oddHeader>
    <oddFooter>&amp;R&amp;"Arial Narrow,Normal"Página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</dc:creator>
  <cp:keywords/>
  <dc:description/>
  <cp:lastModifiedBy>Usuário do Windows</cp:lastModifiedBy>
  <cp:lastPrinted>2023-08-23T14:44:59Z</cp:lastPrinted>
  <dcterms:created xsi:type="dcterms:W3CDTF">2012-07-13T18:32:33Z</dcterms:created>
  <dcterms:modified xsi:type="dcterms:W3CDTF">2023-08-23T15:28:38Z</dcterms:modified>
  <cp:category/>
  <cp:version/>
  <cp:contentType/>
  <cp:contentStatus/>
</cp:coreProperties>
</file>