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495" windowWidth="28800" windowHeight="13740" tabRatio="970" activeTab="22"/>
  </bookViews>
  <sheets>
    <sheet name="Informações " sheetId="1" r:id="rId1"/>
    <sheet name="LIMPEZA SEDE" sheetId="2" r:id="rId2"/>
    <sheet name="LIMPEZA FÓRUM" sheetId="4" r:id="rId3"/>
    <sheet name="LIMPEZA FÓRUM INSALUBRIDADE" sheetId="5" r:id="rId4"/>
    <sheet name="LIMPEZA CARIRI" sheetId="6" r:id="rId5"/>
    <sheet name="LIMPEZA CAUCAIA" sheetId="7" r:id="rId6"/>
    <sheet name="LIMPEZA MARACANAÚ" sheetId="8" r:id="rId7"/>
    <sheet name="LIMPEZA SOBRAL" sheetId="9" r:id="rId8"/>
    <sheet name="LIMPEZA ARACATI" sheetId="10" r:id="rId9"/>
    <sheet name="LIMPEZA BATURITÉ" sheetId="11" r:id="rId10"/>
    <sheet name="LIMPEZA CRATEÚS" sheetId="12" r:id="rId11"/>
    <sheet name="LIMPEZA EUSÉBIO" sheetId="13" r:id="rId12"/>
    <sheet name="LIMPEZA IGUATU" sheetId="14" r:id="rId13"/>
    <sheet name="LIMPEZA LIMOEIRO" sheetId="15" r:id="rId14"/>
    <sheet name="LIMPEZA PACAJUS" sheetId="16" r:id="rId15"/>
    <sheet name="LIMPEZA QUIXADÁ" sheetId="17" r:id="rId16"/>
    <sheet name="LIMPEZA SÃO GONÇALO" sheetId="18" r:id="rId17"/>
    <sheet name="LIMPEZA TIANGUÁ" sheetId="19" r:id="rId18"/>
    <sheet name="COPEIRAGEM" sheetId="20" r:id="rId19"/>
    <sheet name="ENCARREGADO" sheetId="21" r:id="rId20"/>
    <sheet name="COORDENADOR" sheetId="22" r:id="rId21"/>
    <sheet name="Uniformes Custos e Lucro" sheetId="23" r:id="rId22"/>
    <sheet name="RESUMO" sheetId="24" r:id="rId23"/>
  </sheets>
  <externalReferences>
    <externalReference r:id="rId24"/>
  </externalReferenc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8" roundtripDataSignature="AMtx7mjtolok7pNjoIgEWrp9Pwy3W+MYhA=="/>
    </ext>
  </extLst>
</workbook>
</file>

<file path=xl/calcChain.xml><?xml version="1.0" encoding="utf-8"?>
<calcChain xmlns="http://schemas.openxmlformats.org/spreadsheetml/2006/main">
  <c r="E55" i="11"/>
  <c r="B30" i="24"/>
  <c r="E132" i="19"/>
  <c r="E132" i="18"/>
  <c r="E132" i="17"/>
  <c r="E132" i="16"/>
  <c r="E128" i="15"/>
  <c r="E132" i="14"/>
  <c r="E132" i="13"/>
  <c r="E132" i="12"/>
  <c r="E132" i="11"/>
  <c r="E132" i="10"/>
  <c r="E132" i="9"/>
  <c r="E132" i="8"/>
  <c r="E132" i="6"/>
  <c r="E134" i="5"/>
  <c r="E135"/>
  <c r="E132" i="4"/>
  <c r="E133" i="5" s="1"/>
  <c r="E133" i="2"/>
  <c r="L9" i="23"/>
  <c r="L8"/>
  <c r="L7"/>
  <c r="E164" i="22"/>
  <c r="D151"/>
  <c r="D145"/>
  <c r="E58"/>
  <c r="E55"/>
  <c r="E53"/>
  <c r="D48"/>
  <c r="E23"/>
  <c r="E56" s="1"/>
  <c r="E164" i="21"/>
  <c r="D151"/>
  <c r="D145"/>
  <c r="E58"/>
  <c r="E55"/>
  <c r="E53"/>
  <c r="D48"/>
  <c r="E23"/>
  <c r="E56" s="1"/>
  <c r="D151" i="20"/>
  <c r="D145"/>
  <c r="E58"/>
  <c r="E55"/>
  <c r="E53"/>
  <c r="D48"/>
  <c r="E23"/>
  <c r="E164" i="19"/>
  <c r="D151"/>
  <c r="D145"/>
  <c r="E58"/>
  <c r="E55"/>
  <c r="E53"/>
  <c r="D48"/>
  <c r="E23"/>
  <c r="E164" i="18"/>
  <c r="D151"/>
  <c r="D145"/>
  <c r="E58"/>
  <c r="E55"/>
  <c r="E53"/>
  <c r="E52"/>
  <c r="D48"/>
  <c r="E23"/>
  <c r="E24" s="1"/>
  <c r="E26" s="1"/>
  <c r="E32" s="1"/>
  <c r="E120" s="1"/>
  <c r="E164" i="17"/>
  <c r="D151"/>
  <c r="D145"/>
  <c r="E58"/>
  <c r="E55"/>
  <c r="E53"/>
  <c r="D48"/>
  <c r="E23"/>
  <c r="E52" s="1"/>
  <c r="E164" i="16"/>
  <c r="D151"/>
  <c r="D145"/>
  <c r="E58"/>
  <c r="E55"/>
  <c r="E53"/>
  <c r="D48"/>
  <c r="E23"/>
  <c r="E160" i="15"/>
  <c r="D147"/>
  <c r="D141"/>
  <c r="E54"/>
  <c r="E51"/>
  <c r="E49"/>
  <c r="D44"/>
  <c r="E19"/>
  <c r="E52" s="1"/>
  <c r="D151" i="14"/>
  <c r="D145"/>
  <c r="E131"/>
  <c r="E58"/>
  <c r="E55"/>
  <c r="E53"/>
  <c r="D48"/>
  <c r="E23"/>
  <c r="E24" s="1"/>
  <c r="E26" s="1"/>
  <c r="E164" i="13"/>
  <c r="D151"/>
  <c r="D145"/>
  <c r="E58"/>
  <c r="E55"/>
  <c r="E53"/>
  <c r="D48"/>
  <c r="E23"/>
  <c r="E52" s="1"/>
  <c r="E164" i="12"/>
  <c r="D151"/>
  <c r="D145"/>
  <c r="E58"/>
  <c r="E55"/>
  <c r="E53"/>
  <c r="D48"/>
  <c r="E23"/>
  <c r="E52" s="1"/>
  <c r="E164" i="11"/>
  <c r="D151"/>
  <c r="D145"/>
  <c r="E58"/>
  <c r="E53"/>
  <c r="D48"/>
  <c r="E23"/>
  <c r="E56" s="1"/>
  <c r="E164" i="10"/>
  <c r="D151"/>
  <c r="D145"/>
  <c r="E58"/>
  <c r="E55"/>
  <c r="E53"/>
  <c r="D48"/>
  <c r="E23"/>
  <c r="E24" s="1"/>
  <c r="E26" s="1"/>
  <c r="E176" s="1"/>
  <c r="E164" i="9"/>
  <c r="D151"/>
  <c r="D145"/>
  <c r="E58"/>
  <c r="E55"/>
  <c r="E53"/>
  <c r="D48"/>
  <c r="E23"/>
  <c r="E52" s="1"/>
  <c r="E164" i="8"/>
  <c r="D151"/>
  <c r="D145"/>
  <c r="E131"/>
  <c r="E58"/>
  <c r="E55"/>
  <c r="E53"/>
  <c r="D48"/>
  <c r="E23"/>
  <c r="E56" s="1"/>
  <c r="E164" i="7"/>
  <c r="D151"/>
  <c r="D145"/>
  <c r="E58"/>
  <c r="E55"/>
  <c r="E53"/>
  <c r="D48"/>
  <c r="E23"/>
  <c r="D151" i="6"/>
  <c r="D145"/>
  <c r="E58"/>
  <c r="E55"/>
  <c r="E53"/>
  <c r="D48"/>
  <c r="E23"/>
  <c r="E24" s="1"/>
  <c r="E26" s="1"/>
  <c r="D152" i="5"/>
  <c r="D146"/>
  <c r="E59"/>
  <c r="E56"/>
  <c r="E54"/>
  <c r="D49"/>
  <c r="E23"/>
  <c r="E24" s="1"/>
  <c r="D151" i="4"/>
  <c r="D145"/>
  <c r="E58"/>
  <c r="E55"/>
  <c r="E53"/>
  <c r="D48"/>
  <c r="E23"/>
  <c r="E56" s="1"/>
  <c r="D152" i="2"/>
  <c r="D146"/>
  <c r="E132"/>
  <c r="E58"/>
  <c r="E55"/>
  <c r="E53"/>
  <c r="D48"/>
  <c r="E23"/>
  <c r="E24" s="1"/>
  <c r="E26" s="1"/>
  <c r="E52" i="22" l="1"/>
  <c r="E61" s="1"/>
  <c r="E67" s="1"/>
  <c r="E52" i="14"/>
  <c r="E56"/>
  <c r="E24" i="12"/>
  <c r="E26" s="1"/>
  <c r="E94" s="1"/>
  <c r="E56"/>
  <c r="E52" i="10"/>
  <c r="E52" i="2"/>
  <c r="E137"/>
  <c r="E161" s="1"/>
  <c r="E56" i="17"/>
  <c r="E48" i="15"/>
  <c r="E57" s="1"/>
  <c r="E63" s="1"/>
  <c r="E24" i="21"/>
  <c r="E26" s="1"/>
  <c r="E78" s="1"/>
  <c r="E80" s="1"/>
  <c r="E56" i="6"/>
  <c r="E61" i="17"/>
  <c r="E67" s="1"/>
  <c r="E24" i="22"/>
  <c r="E26" s="1"/>
  <c r="E115" i="21"/>
  <c r="E118" s="1"/>
  <c r="E52"/>
  <c r="E61" s="1"/>
  <c r="E67" s="1"/>
  <c r="E56" i="18"/>
  <c r="E61" s="1"/>
  <c r="E67" s="1"/>
  <c r="E20" i="15"/>
  <c r="E22" s="1"/>
  <c r="E172" s="1"/>
  <c r="E56" i="13"/>
  <c r="E61" s="1"/>
  <c r="E67" s="1"/>
  <c r="E24"/>
  <c r="E26" s="1"/>
  <c r="E156" s="1"/>
  <c r="E24" i="11"/>
  <c r="E26" s="1"/>
  <c r="E94" s="1"/>
  <c r="E56" i="10"/>
  <c r="E56" i="9"/>
  <c r="E61" s="1"/>
  <c r="E67" s="1"/>
  <c r="E24"/>
  <c r="E26" s="1"/>
  <c r="E94" s="1"/>
  <c r="E52" i="8"/>
  <c r="E61" s="1"/>
  <c r="E67" s="1"/>
  <c r="E52" i="6"/>
  <c r="E61" s="1"/>
  <c r="E67" s="1"/>
  <c r="E53" i="5"/>
  <c r="E25"/>
  <c r="E27" s="1"/>
  <c r="E177" s="1"/>
  <c r="E57"/>
  <c r="E24" i="4"/>
  <c r="E26" s="1"/>
  <c r="E100" s="1"/>
  <c r="E52"/>
  <c r="E61" s="1"/>
  <c r="E67" s="1"/>
  <c r="E34" i="2"/>
  <c r="E173" s="1"/>
  <c r="E90"/>
  <c r="E56"/>
  <c r="E136" i="8"/>
  <c r="E160" s="1"/>
  <c r="E136" i="14"/>
  <c r="E160" s="1"/>
  <c r="E104" i="6"/>
  <c r="E176"/>
  <c r="E100"/>
  <c r="E156"/>
  <c r="E94"/>
  <c r="E90"/>
  <c r="E32"/>
  <c r="E78"/>
  <c r="E80" s="1"/>
  <c r="E115"/>
  <c r="E34"/>
  <c r="E172" s="1"/>
  <c r="E71"/>
  <c r="E33" i="5"/>
  <c r="E104" i="4"/>
  <c r="E78" i="11"/>
  <c r="E80" s="1"/>
  <c r="E56" i="7"/>
  <c r="E52"/>
  <c r="E24"/>
  <c r="E26" s="1"/>
  <c r="E32" i="12"/>
  <c r="E71"/>
  <c r="E176"/>
  <c r="E100" i="2"/>
  <c r="E56" i="16"/>
  <c r="E52"/>
  <c r="E24"/>
  <c r="E26" s="1"/>
  <c r="E104" i="2"/>
  <c r="E100" i="9"/>
  <c r="E176"/>
  <c r="E156"/>
  <c r="E34"/>
  <c r="E172" s="1"/>
  <c r="E32"/>
  <c r="E78"/>
  <c r="E80" s="1"/>
  <c r="E115"/>
  <c r="E71"/>
  <c r="E104"/>
  <c r="E90"/>
  <c r="E61" i="12"/>
  <c r="E67" s="1"/>
  <c r="E71" i="2"/>
  <c r="E74" s="1"/>
  <c r="E156" i="4"/>
  <c r="E131" i="16"/>
  <c r="E136" s="1"/>
  <c r="E160" s="1"/>
  <c r="E131" i="22"/>
  <c r="E136" s="1"/>
  <c r="E160" s="1"/>
  <c r="E131" i="19"/>
  <c r="E136" s="1"/>
  <c r="E160" s="1"/>
  <c r="E127" i="15"/>
  <c r="E132" s="1"/>
  <c r="E156" s="1"/>
  <c r="E131" i="18"/>
  <c r="E136" s="1"/>
  <c r="E160" s="1"/>
  <c r="E131" i="21"/>
  <c r="E136" s="1"/>
  <c r="E160" s="1"/>
  <c r="E131" i="17"/>
  <c r="E136" s="1"/>
  <c r="E160" s="1"/>
  <c r="E131" i="20"/>
  <c r="E131" i="7"/>
  <c r="E131" i="6"/>
  <c r="E136" s="1"/>
  <c r="E160" s="1"/>
  <c r="E131" i="11"/>
  <c r="E136" s="1"/>
  <c r="E160" s="1"/>
  <c r="E131" i="13"/>
  <c r="E136" s="1"/>
  <c r="E160" s="1"/>
  <c r="E131" i="10"/>
  <c r="E136" s="1"/>
  <c r="E160" s="1"/>
  <c r="E131" i="4"/>
  <c r="E131" i="12"/>
  <c r="E136" s="1"/>
  <c r="E160" s="1"/>
  <c r="E131" i="9"/>
  <c r="E136" s="1"/>
  <c r="E160" s="1"/>
  <c r="E177" i="2"/>
  <c r="E157"/>
  <c r="E94"/>
  <c r="E115"/>
  <c r="E32"/>
  <c r="E78"/>
  <c r="E80" s="1"/>
  <c r="E100" i="10"/>
  <c r="E90"/>
  <c r="E115"/>
  <c r="E71"/>
  <c r="E104"/>
  <c r="E94"/>
  <c r="E34"/>
  <c r="E172" s="1"/>
  <c r="E32"/>
  <c r="E78"/>
  <c r="E80" s="1"/>
  <c r="E156"/>
  <c r="E176" i="13"/>
  <c r="E94" i="22"/>
  <c r="E24" i="8"/>
  <c r="E26" s="1"/>
  <c r="E115" i="14"/>
  <c r="E78"/>
  <c r="E80" s="1"/>
  <c r="E104"/>
  <c r="E176"/>
  <c r="E100"/>
  <c r="E90"/>
  <c r="E94"/>
  <c r="E52" i="11"/>
  <c r="E61" s="1"/>
  <c r="E67" s="1"/>
  <c r="E32" i="14"/>
  <c r="E94" i="13"/>
  <c r="E34" i="14"/>
  <c r="E172" s="1"/>
  <c r="E52" i="19"/>
  <c r="E24"/>
  <c r="E26" s="1"/>
  <c r="E56"/>
  <c r="E24" i="20"/>
  <c r="E26" s="1"/>
  <c r="E56"/>
  <c r="E52"/>
  <c r="E156" i="14"/>
  <c r="E115" i="18"/>
  <c r="E78"/>
  <c r="E80" s="1"/>
  <c r="E34"/>
  <c r="E172" s="1"/>
  <c r="E71"/>
  <c r="E176"/>
  <c r="E104"/>
  <c r="E100"/>
  <c r="E156"/>
  <c r="E94"/>
  <c r="E90"/>
  <c r="E171"/>
  <c r="E176" i="21"/>
  <c r="E94"/>
  <c r="E71" i="14"/>
  <c r="E24" i="17"/>
  <c r="E26" s="1"/>
  <c r="E116" i="5" l="1"/>
  <c r="E61" i="14"/>
  <c r="E67" s="1"/>
  <c r="E61" i="10"/>
  <c r="E67" s="1"/>
  <c r="E104" i="21"/>
  <c r="E34"/>
  <c r="E172" s="1"/>
  <c r="E100"/>
  <c r="E106" s="1"/>
  <c r="E32"/>
  <c r="E81" s="1"/>
  <c r="E174" s="1"/>
  <c r="E90"/>
  <c r="E156"/>
  <c r="E71"/>
  <c r="E74" s="1"/>
  <c r="E79" i="5"/>
  <c r="E81" s="1"/>
  <c r="E62"/>
  <c r="E68" s="1"/>
  <c r="E176" i="4"/>
  <c r="E61" i="2"/>
  <c r="E67" s="1"/>
  <c r="E30" i="15"/>
  <c r="E168" s="1"/>
  <c r="E86"/>
  <c r="E100" i="13"/>
  <c r="E106" s="1"/>
  <c r="E104"/>
  <c r="E34"/>
  <c r="E172" s="1"/>
  <c r="E71"/>
  <c r="E74" s="1"/>
  <c r="E90" i="12"/>
  <c r="E115"/>
  <c r="E118" s="1"/>
  <c r="E34"/>
  <c r="E172" s="1"/>
  <c r="E156"/>
  <c r="E104"/>
  <c r="E100"/>
  <c r="E106" s="1"/>
  <c r="E78"/>
  <c r="E80" s="1"/>
  <c r="E81" i="9"/>
  <c r="E174" s="1"/>
  <c r="E61" i="7"/>
  <c r="E67" s="1"/>
  <c r="E91" i="5"/>
  <c r="E72"/>
  <c r="E28" i="15"/>
  <c r="E116" s="1"/>
  <c r="E90"/>
  <c r="E111"/>
  <c r="E114" s="1"/>
  <c r="E118" s="1"/>
  <c r="E123" s="1"/>
  <c r="E152"/>
  <c r="E35" i="5"/>
  <c r="E173" s="1"/>
  <c r="E105"/>
  <c r="E71" i="4"/>
  <c r="E74" s="1"/>
  <c r="E71" i="22"/>
  <c r="E156"/>
  <c r="E176"/>
  <c r="E34"/>
  <c r="E172" s="1"/>
  <c r="E104"/>
  <c r="E115"/>
  <c r="E118" s="1"/>
  <c r="E78"/>
  <c r="E80" s="1"/>
  <c r="E100"/>
  <c r="E32"/>
  <c r="E171" s="1"/>
  <c r="E90"/>
  <c r="E67" i="15"/>
  <c r="E70" s="1"/>
  <c r="E96"/>
  <c r="E100"/>
  <c r="E74"/>
  <c r="E76" s="1"/>
  <c r="E32" i="13"/>
  <c r="E90"/>
  <c r="E78"/>
  <c r="E80" s="1"/>
  <c r="E115"/>
  <c r="E118" s="1"/>
  <c r="E100" i="11"/>
  <c r="E106" s="1"/>
  <c r="E71"/>
  <c r="E74" s="1"/>
  <c r="E104"/>
  <c r="E90"/>
  <c r="E115"/>
  <c r="E156"/>
  <c r="E32"/>
  <c r="E176"/>
  <c r="E34"/>
  <c r="E172" s="1"/>
  <c r="E106" i="10"/>
  <c r="E106" i="6"/>
  <c r="E95" i="5"/>
  <c r="E157"/>
  <c r="E101"/>
  <c r="E32" i="4"/>
  <c r="E120" s="1"/>
  <c r="E78"/>
  <c r="E80" s="1"/>
  <c r="E115"/>
  <c r="E34"/>
  <c r="E172" s="1"/>
  <c r="E94"/>
  <c r="E136"/>
  <c r="E160" s="1"/>
  <c r="E132" i="5"/>
  <c r="E137" s="1"/>
  <c r="E161" s="1"/>
  <c r="E90" i="4"/>
  <c r="E106" i="2"/>
  <c r="E100" i="20"/>
  <c r="E156"/>
  <c r="E94"/>
  <c r="E90"/>
  <c r="E115"/>
  <c r="E78"/>
  <c r="E80" s="1"/>
  <c r="E34"/>
  <c r="E172" s="1"/>
  <c r="E32"/>
  <c r="E120" s="1"/>
  <c r="E71"/>
  <c r="E104"/>
  <c r="E176"/>
  <c r="E36" i="14"/>
  <c r="E171"/>
  <c r="E81"/>
  <c r="E174" s="1"/>
  <c r="E74" i="10"/>
  <c r="E171" i="11"/>
  <c r="E36"/>
  <c r="E118" i="18"/>
  <c r="E122" s="1"/>
  <c r="E127" s="1"/>
  <c r="E118" i="10"/>
  <c r="E171" i="12"/>
  <c r="E36"/>
  <c r="E118" i="4"/>
  <c r="E121" i="5"/>
  <c r="E36" i="18"/>
  <c r="E120" i="11"/>
  <c r="E115" i="19"/>
  <c r="E78"/>
  <c r="E80" s="1"/>
  <c r="E34"/>
  <c r="E172" s="1"/>
  <c r="E71"/>
  <c r="E176"/>
  <c r="E104"/>
  <c r="E156"/>
  <c r="E94"/>
  <c r="E90"/>
  <c r="E32"/>
  <c r="E100"/>
  <c r="E74" i="14"/>
  <c r="E83" s="1"/>
  <c r="E158" s="1"/>
  <c r="E61" i="19"/>
  <c r="E67" s="1"/>
  <c r="E74" i="22"/>
  <c r="E118" i="2"/>
  <c r="E171" i="6"/>
  <c r="E36"/>
  <c r="E171" i="10"/>
  <c r="E36"/>
  <c r="E156" i="17"/>
  <c r="E94"/>
  <c r="E115"/>
  <c r="E78"/>
  <c r="E80" s="1"/>
  <c r="E34"/>
  <c r="E172" s="1"/>
  <c r="E32"/>
  <c r="E71"/>
  <c r="E176"/>
  <c r="E104"/>
  <c r="E100"/>
  <c r="E90"/>
  <c r="E120" i="14"/>
  <c r="E106" i="18"/>
  <c r="E32" i="15"/>
  <c r="E118" i="14"/>
  <c r="E115" i="16"/>
  <c r="E78"/>
  <c r="E80" s="1"/>
  <c r="E34"/>
  <c r="E172" s="1"/>
  <c r="E104"/>
  <c r="E100"/>
  <c r="E156"/>
  <c r="E94"/>
  <c r="E90"/>
  <c r="E71"/>
  <c r="E32"/>
  <c r="E176"/>
  <c r="E81" i="12"/>
  <c r="E174" s="1"/>
  <c r="E172" i="5"/>
  <c r="E90" i="8"/>
  <c r="E115"/>
  <c r="E78"/>
  <c r="E80" s="1"/>
  <c r="E34"/>
  <c r="E172" s="1"/>
  <c r="E32"/>
  <c r="E120" s="1"/>
  <c r="E71"/>
  <c r="E176"/>
  <c r="E104"/>
  <c r="E100"/>
  <c r="E156"/>
  <c r="E94"/>
  <c r="E61" i="16"/>
  <c r="E67" s="1"/>
  <c r="E120" i="12"/>
  <c r="E36" i="9"/>
  <c r="E171"/>
  <c r="E36" i="21"/>
  <c r="E171"/>
  <c r="E74" i="9"/>
  <c r="E106" i="4"/>
  <c r="E81" i="6"/>
  <c r="E174" s="1"/>
  <c r="E118" i="9"/>
  <c r="E106"/>
  <c r="E156" i="7"/>
  <c r="E94"/>
  <c r="E90"/>
  <c r="E115"/>
  <c r="E78"/>
  <c r="E80" s="1"/>
  <c r="E34"/>
  <c r="E172" s="1"/>
  <c r="E32"/>
  <c r="E120" s="1"/>
  <c r="E176"/>
  <c r="E104"/>
  <c r="E100"/>
  <c r="E71"/>
  <c r="E120" i="6"/>
  <c r="E81" i="18"/>
  <c r="E174" s="1"/>
  <c r="E175" s="1"/>
  <c r="E177" s="1"/>
  <c r="E74" i="12"/>
  <c r="E83" s="1"/>
  <c r="E158" s="1"/>
  <c r="E118" i="11"/>
  <c r="E74" i="6"/>
  <c r="E74" i="18"/>
  <c r="E36" i="13"/>
  <c r="E120" i="10"/>
  <c r="E120" i="2"/>
  <c r="E172"/>
  <c r="E81"/>
  <c r="E175" s="1"/>
  <c r="E36"/>
  <c r="E119" i="5"/>
  <c r="E75"/>
  <c r="E120" i="21"/>
  <c r="E122" s="1"/>
  <c r="E127" s="1"/>
  <c r="E61" i="20"/>
  <c r="E67" s="1"/>
  <c r="E106" i="14"/>
  <c r="E81" i="10"/>
  <c r="E174" s="1"/>
  <c r="E120" i="9"/>
  <c r="E171" i="4"/>
  <c r="E118" i="6"/>
  <c r="E132" i="7"/>
  <c r="E136" s="1"/>
  <c r="E160" s="1"/>
  <c r="E83" i="18" l="1"/>
  <c r="E158" s="1"/>
  <c r="E167" i="15"/>
  <c r="E81" i="11"/>
  <c r="E174" s="1"/>
  <c r="E123" i="5"/>
  <c r="E128" s="1"/>
  <c r="E106" i="19"/>
  <c r="E106" i="17"/>
  <c r="E77" i="15"/>
  <c r="E170" s="1"/>
  <c r="E171" s="1"/>
  <c r="E173" s="1"/>
  <c r="E122" i="11"/>
  <c r="E127" s="1"/>
  <c r="E83" i="9"/>
  <c r="E158" s="1"/>
  <c r="E175"/>
  <c r="E177" s="1"/>
  <c r="E83" i="6"/>
  <c r="E158" s="1"/>
  <c r="E122"/>
  <c r="E127" s="1"/>
  <c r="E37" i="5"/>
  <c r="E43" s="1"/>
  <c r="E107"/>
  <c r="E81" i="4"/>
  <c r="E174" s="1"/>
  <c r="E175" s="1"/>
  <c r="E177" s="1"/>
  <c r="E36"/>
  <c r="E48" s="1"/>
  <c r="E65" s="1"/>
  <c r="E106" i="16"/>
  <c r="E122" i="2"/>
  <c r="E127" s="1"/>
  <c r="E122" i="4"/>
  <c r="E127" s="1"/>
  <c r="E106" i="22"/>
  <c r="E83" i="11"/>
  <c r="E158" s="1"/>
  <c r="E120" i="22"/>
  <c r="E122" s="1"/>
  <c r="E127" s="1"/>
  <c r="E79" i="15"/>
  <c r="E154" s="1"/>
  <c r="E83" i="2"/>
  <c r="E159" s="1"/>
  <c r="E122" i="12"/>
  <c r="E127" s="1"/>
  <c r="E82" i="5"/>
  <c r="E175" s="1"/>
  <c r="E176" s="1"/>
  <c r="E178" s="1"/>
  <c r="E81" i="22"/>
  <c r="E174" s="1"/>
  <c r="E175" s="1"/>
  <c r="E177" s="1"/>
  <c r="E36"/>
  <c r="E48" s="1"/>
  <c r="E65" s="1"/>
  <c r="E83" i="21"/>
  <c r="E158" s="1"/>
  <c r="E81" i="20"/>
  <c r="E174" s="1"/>
  <c r="E81" i="17"/>
  <c r="E174" s="1"/>
  <c r="E102" i="15"/>
  <c r="E122" i="14"/>
  <c r="E127" s="1"/>
  <c r="E120" i="13"/>
  <c r="E122" s="1"/>
  <c r="E127" s="1"/>
  <c r="E81"/>
  <c r="E174" s="1"/>
  <c r="E171"/>
  <c r="E122" i="10"/>
  <c r="E127" s="1"/>
  <c r="E122" i="9"/>
  <c r="E127" s="1"/>
  <c r="E81" i="7"/>
  <c r="E174" s="1"/>
  <c r="E81" i="8"/>
  <c r="E174" s="1"/>
  <c r="E74" i="17"/>
  <c r="E64" i="10"/>
  <c r="E48"/>
  <c r="E65" s="1"/>
  <c r="E44"/>
  <c r="E42"/>
  <c r="E41"/>
  <c r="E46"/>
  <c r="E40"/>
  <c r="E43"/>
  <c r="E47"/>
  <c r="E45"/>
  <c r="E175" i="11"/>
  <c r="E177" s="1"/>
  <c r="E64" i="13"/>
  <c r="E47"/>
  <c r="E48"/>
  <c r="E65" s="1"/>
  <c r="E44"/>
  <c r="E41"/>
  <c r="E46"/>
  <c r="E42"/>
  <c r="E40"/>
  <c r="E43"/>
  <c r="E45"/>
  <c r="E74" i="8"/>
  <c r="E74" i="16"/>
  <c r="E118"/>
  <c r="E36" i="17"/>
  <c r="E171"/>
  <c r="E175" i="10"/>
  <c r="E177" s="1"/>
  <c r="E118" i="19"/>
  <c r="E83" i="10"/>
  <c r="E158" s="1"/>
  <c r="E36" i="16"/>
  <c r="E171"/>
  <c r="E64" i="6"/>
  <c r="E43"/>
  <c r="E41"/>
  <c r="E42"/>
  <c r="E47"/>
  <c r="E40"/>
  <c r="E46"/>
  <c r="E48"/>
  <c r="E65" s="1"/>
  <c r="E45"/>
  <c r="E44"/>
  <c r="E171" i="8"/>
  <c r="E36"/>
  <c r="E60" i="15"/>
  <c r="E38"/>
  <c r="E42"/>
  <c r="E43"/>
  <c r="E37"/>
  <c r="E39"/>
  <c r="E40"/>
  <c r="E36"/>
  <c r="E41"/>
  <c r="E44"/>
  <c r="E61" s="1"/>
  <c r="E120" i="17"/>
  <c r="E175" i="6"/>
  <c r="E177" s="1"/>
  <c r="E171" i="19"/>
  <c r="E36"/>
  <c r="E64" i="12"/>
  <c r="E43"/>
  <c r="E42"/>
  <c r="E47"/>
  <c r="E41"/>
  <c r="E46"/>
  <c r="E40"/>
  <c r="E45"/>
  <c r="E48"/>
  <c r="E65" s="1"/>
  <c r="E44"/>
  <c r="E74" i="20"/>
  <c r="E64" i="11"/>
  <c r="E46"/>
  <c r="E44"/>
  <c r="E48"/>
  <c r="E65" s="1"/>
  <c r="E42"/>
  <c r="E47"/>
  <c r="E41"/>
  <c r="E45"/>
  <c r="E43"/>
  <c r="E40"/>
  <c r="E171" i="7"/>
  <c r="E36"/>
  <c r="E81" i="16"/>
  <c r="E174" s="1"/>
  <c r="E175" i="12"/>
  <c r="E177" s="1"/>
  <c r="E120" i="16"/>
  <c r="E118" i="17"/>
  <c r="E171" i="20"/>
  <c r="E175" s="1"/>
  <c r="E177" s="1"/>
  <c r="E36"/>
  <c r="E175" i="21"/>
  <c r="E177" s="1"/>
  <c r="E81" i="19"/>
  <c r="E174" s="1"/>
  <c r="E175" i="14"/>
  <c r="E177" s="1"/>
  <c r="E64" i="4"/>
  <c r="E42"/>
  <c r="E46"/>
  <c r="E45"/>
  <c r="E44"/>
  <c r="E64" i="2"/>
  <c r="E42"/>
  <c r="E41"/>
  <c r="E40"/>
  <c r="E46"/>
  <c r="E47"/>
  <c r="E45"/>
  <c r="E48"/>
  <c r="E65" s="1"/>
  <c r="E44"/>
  <c r="E43"/>
  <c r="E64" i="21"/>
  <c r="E41"/>
  <c r="E43"/>
  <c r="E46"/>
  <c r="E45"/>
  <c r="E40"/>
  <c r="E48"/>
  <c r="E65" s="1"/>
  <c r="E44"/>
  <c r="E42"/>
  <c r="E47"/>
  <c r="E118" i="8"/>
  <c r="E122" s="1"/>
  <c r="E127" s="1"/>
  <c r="E120" i="19"/>
  <c r="E64" i="14"/>
  <c r="E48"/>
  <c r="E65" s="1"/>
  <c r="E46"/>
  <c r="E44"/>
  <c r="E43"/>
  <c r="E40"/>
  <c r="E41"/>
  <c r="E42"/>
  <c r="E45"/>
  <c r="E47"/>
  <c r="E74" i="7"/>
  <c r="E118"/>
  <c r="E122" s="1"/>
  <c r="E127" s="1"/>
  <c r="E106" i="8"/>
  <c r="E64" i="18"/>
  <c r="E42"/>
  <c r="E40"/>
  <c r="E48"/>
  <c r="E65" s="1"/>
  <c r="E43"/>
  <c r="E47"/>
  <c r="E44"/>
  <c r="E45"/>
  <c r="E41"/>
  <c r="E46"/>
  <c r="E47" i="22"/>
  <c r="E41"/>
  <c r="E176" i="2"/>
  <c r="E178" s="1"/>
  <c r="E106" i="7"/>
  <c r="E64" i="9"/>
  <c r="E42"/>
  <c r="E41"/>
  <c r="E48"/>
  <c r="E65" s="1"/>
  <c r="E43"/>
  <c r="E46"/>
  <c r="E47"/>
  <c r="E40"/>
  <c r="E45"/>
  <c r="E44"/>
  <c r="E74" i="19"/>
  <c r="E118" i="20"/>
  <c r="E122" s="1"/>
  <c r="E127" s="1"/>
  <c r="E106"/>
  <c r="E136"/>
  <c r="E160" s="1"/>
  <c r="E83" i="22" l="1"/>
  <c r="E158" s="1"/>
  <c r="E64"/>
  <c r="E83" i="19"/>
  <c r="E158" s="1"/>
  <c r="E43" i="4"/>
  <c r="E41"/>
  <c r="E83" i="20"/>
  <c r="E158" s="1"/>
  <c r="E68" i="11"/>
  <c r="E88" s="1"/>
  <c r="E83" i="8"/>
  <c r="E158" s="1"/>
  <c r="E68" i="6"/>
  <c r="E88" s="1"/>
  <c r="E46" i="5"/>
  <c r="E42"/>
  <c r="E49"/>
  <c r="E66" s="1"/>
  <c r="E44"/>
  <c r="E48"/>
  <c r="E41"/>
  <c r="E45"/>
  <c r="E65"/>
  <c r="E69" s="1"/>
  <c r="E47"/>
  <c r="E83" i="4"/>
  <c r="E158" s="1"/>
  <c r="E47"/>
  <c r="E40"/>
  <c r="E40" i="22"/>
  <c r="E43"/>
  <c r="E45"/>
  <c r="E68" i="12"/>
  <c r="E157" s="1"/>
  <c r="E175" i="17"/>
  <c r="E177" s="1"/>
  <c r="E84" i="5"/>
  <c r="E159" s="1"/>
  <c r="E42" i="22"/>
  <c r="E44"/>
  <c r="E64" i="15"/>
  <c r="E153" s="1"/>
  <c r="E83" i="17"/>
  <c r="E158" s="1"/>
  <c r="E46" i="22"/>
  <c r="E83" i="16"/>
  <c r="E158" s="1"/>
  <c r="E68" i="22"/>
  <c r="E68" i="21"/>
  <c r="E157" s="1"/>
  <c r="E122" i="19"/>
  <c r="E127" s="1"/>
  <c r="E122" i="17"/>
  <c r="E127" s="1"/>
  <c r="E122" i="16"/>
  <c r="E127" s="1"/>
  <c r="E83" i="13"/>
  <c r="E158" s="1"/>
  <c r="E175"/>
  <c r="E177" s="1"/>
  <c r="E68" i="9"/>
  <c r="E157" s="1"/>
  <c r="E175" i="8"/>
  <c r="E177" s="1"/>
  <c r="E175" i="7"/>
  <c r="E177" s="1"/>
  <c r="E83"/>
  <c r="E158" s="1"/>
  <c r="E68" i="2"/>
  <c r="E88" s="1"/>
  <c r="E68" i="14"/>
  <c r="E157" i="11"/>
  <c r="E88" i="12"/>
  <c r="E64" i="7"/>
  <c r="E45"/>
  <c r="E44"/>
  <c r="E48"/>
  <c r="E65" s="1"/>
  <c r="E43"/>
  <c r="E42"/>
  <c r="E41"/>
  <c r="E47"/>
  <c r="E40"/>
  <c r="E46"/>
  <c r="E68" i="4"/>
  <c r="E64" i="19"/>
  <c r="E42"/>
  <c r="E41"/>
  <c r="E47"/>
  <c r="E40"/>
  <c r="E45"/>
  <c r="E46"/>
  <c r="E44"/>
  <c r="E48"/>
  <c r="E65" s="1"/>
  <c r="E43"/>
  <c r="E64" i="17"/>
  <c r="E40"/>
  <c r="E42"/>
  <c r="E47"/>
  <c r="E41"/>
  <c r="E46"/>
  <c r="E45"/>
  <c r="E48"/>
  <c r="E65" s="1"/>
  <c r="E44"/>
  <c r="E43"/>
  <c r="E175" i="19"/>
  <c r="E177" s="1"/>
  <c r="E84" i="15"/>
  <c r="E68" i="18"/>
  <c r="E64" i="8"/>
  <c r="E40"/>
  <c r="E47"/>
  <c r="E46"/>
  <c r="E48"/>
  <c r="E65" s="1"/>
  <c r="E44"/>
  <c r="E43"/>
  <c r="E45"/>
  <c r="E42"/>
  <c r="E41"/>
  <c r="E175" i="16"/>
  <c r="E177" s="1"/>
  <c r="E68" i="10"/>
  <c r="E64" i="20"/>
  <c r="E46"/>
  <c r="E48"/>
  <c r="E65" s="1"/>
  <c r="E44"/>
  <c r="E43"/>
  <c r="E41"/>
  <c r="E42"/>
  <c r="E47"/>
  <c r="E45"/>
  <c r="E40"/>
  <c r="E64" i="16"/>
  <c r="E45"/>
  <c r="E42"/>
  <c r="E47"/>
  <c r="E41"/>
  <c r="E46"/>
  <c r="E40"/>
  <c r="E44"/>
  <c r="E43"/>
  <c r="E48"/>
  <c r="E65" s="1"/>
  <c r="E68" i="13"/>
  <c r="E88" i="22" l="1"/>
  <c r="E98" s="1"/>
  <c r="E110" s="1"/>
  <c r="E126" s="1"/>
  <c r="E128" s="1"/>
  <c r="E88" i="9"/>
  <c r="E98" s="1"/>
  <c r="E110" s="1"/>
  <c r="E126" s="1"/>
  <c r="E128" s="1"/>
  <c r="E157" i="6"/>
  <c r="E157" i="22"/>
  <c r="E88" i="21"/>
  <c r="E98" s="1"/>
  <c r="E110" s="1"/>
  <c r="E126" s="1"/>
  <c r="E128" s="1"/>
  <c r="E68" i="19"/>
  <c r="E157" s="1"/>
  <c r="E68" i="16"/>
  <c r="E157" s="1"/>
  <c r="E158" i="2"/>
  <c r="E68" i="7"/>
  <c r="E98" i="12"/>
  <c r="E110" s="1"/>
  <c r="E126" s="1"/>
  <c r="E128" s="1"/>
  <c r="E94" i="15"/>
  <c r="E106" s="1"/>
  <c r="E122" s="1"/>
  <c r="E124" s="1"/>
  <c r="E157" i="4"/>
  <c r="E88"/>
  <c r="E68" i="17"/>
  <c r="E98" i="2"/>
  <c r="E110" s="1"/>
  <c r="E126" s="1"/>
  <c r="E128" s="1"/>
  <c r="E98" i="11"/>
  <c r="E110" s="1"/>
  <c r="E126" s="1"/>
  <c r="E128" s="1"/>
  <c r="E157" i="14"/>
  <c r="E88"/>
  <c r="E68" i="8"/>
  <c r="E157" i="13"/>
  <c r="E88"/>
  <c r="E157" i="10"/>
  <c r="E88"/>
  <c r="E157" i="18"/>
  <c r="E88"/>
  <c r="E98" i="6"/>
  <c r="E110" s="1"/>
  <c r="E126" s="1"/>
  <c r="E128" s="1"/>
  <c r="E158" i="5"/>
  <c r="E89"/>
  <c r="E68" i="20"/>
  <c r="E88" i="16" l="1"/>
  <c r="E98" s="1"/>
  <c r="E110" s="1"/>
  <c r="E126" s="1"/>
  <c r="E128" s="1"/>
  <c r="E88" i="19"/>
  <c r="E98" s="1"/>
  <c r="E155" i="15"/>
  <c r="E157" s="1"/>
  <c r="E138"/>
  <c r="E136"/>
  <c r="E160" i="2"/>
  <c r="E162" s="1"/>
  <c r="E141"/>
  <c r="E159" i="12"/>
  <c r="E161" s="1"/>
  <c r="E140"/>
  <c r="E142"/>
  <c r="E159" i="9"/>
  <c r="E161" s="1"/>
  <c r="E140"/>
  <c r="E142"/>
  <c r="E159" i="6"/>
  <c r="E161" s="1"/>
  <c r="E142"/>
  <c r="E140"/>
  <c r="E159" i="22"/>
  <c r="E161" s="1"/>
  <c r="E140"/>
  <c r="E142"/>
  <c r="E159" i="21"/>
  <c r="E161" s="1"/>
  <c r="E140"/>
  <c r="E142"/>
  <c r="E157" i="7"/>
  <c r="E88"/>
  <c r="E159" i="11"/>
  <c r="E161" s="1"/>
  <c r="E142"/>
  <c r="E140"/>
  <c r="E98" i="14"/>
  <c r="E110" s="1"/>
  <c r="E126" s="1"/>
  <c r="E128" s="1"/>
  <c r="E98" i="18"/>
  <c r="E110" s="1"/>
  <c r="E126" s="1"/>
  <c r="E128" s="1"/>
  <c r="E98" i="13"/>
  <c r="E110" s="1"/>
  <c r="E126" s="1"/>
  <c r="E128" s="1"/>
  <c r="E157" i="8"/>
  <c r="E88"/>
  <c r="E98" i="10"/>
  <c r="E110" s="1"/>
  <c r="E126" s="1"/>
  <c r="E128" s="1"/>
  <c r="E157" i="20"/>
  <c r="E88"/>
  <c r="E98" i="4"/>
  <c r="E110" s="1"/>
  <c r="E126" s="1"/>
  <c r="E128" s="1"/>
  <c r="E99" i="5"/>
  <c r="E111" s="1"/>
  <c r="E127" s="1"/>
  <c r="E129" s="1"/>
  <c r="E157" i="17"/>
  <c r="E88"/>
  <c r="E145" i="21" l="1"/>
  <c r="E148" s="1"/>
  <c r="E145" i="9"/>
  <c r="E148" s="1"/>
  <c r="E145" i="11"/>
  <c r="E148" s="1"/>
  <c r="E145" i="22"/>
  <c r="E150" s="1"/>
  <c r="E110" i="19"/>
  <c r="E126" s="1"/>
  <c r="E128" s="1"/>
  <c r="E159" s="1"/>
  <c r="E161" s="1"/>
  <c r="E145" i="12"/>
  <c r="E148" s="1"/>
  <c r="E141" i="15"/>
  <c r="E146" s="1"/>
  <c r="E160" i="5"/>
  <c r="E162" s="1"/>
  <c r="E143"/>
  <c r="E141"/>
  <c r="E159" i="14"/>
  <c r="E161" s="1"/>
  <c r="E142"/>
  <c r="E140"/>
  <c r="E159" i="10"/>
  <c r="E161" s="1"/>
  <c r="E140"/>
  <c r="E142"/>
  <c r="E159" i="13"/>
  <c r="E161" s="1"/>
  <c r="E140"/>
  <c r="E142"/>
  <c r="E98" i="7"/>
  <c r="E110" s="1"/>
  <c r="E126" s="1"/>
  <c r="E128" s="1"/>
  <c r="E159" i="4"/>
  <c r="E161" s="1"/>
  <c r="E142"/>
  <c r="E140"/>
  <c r="E145" i="6"/>
  <c r="E143" i="2"/>
  <c r="E146" s="1"/>
  <c r="E98" i="17"/>
  <c r="E110" s="1"/>
  <c r="E126" s="1"/>
  <c r="E128" s="1"/>
  <c r="E159" i="18"/>
  <c r="E161" s="1"/>
  <c r="E142"/>
  <c r="E140"/>
  <c r="E98" i="20"/>
  <c r="E110" s="1"/>
  <c r="E126" s="1"/>
  <c r="E128" s="1"/>
  <c r="E159" i="16"/>
  <c r="E161" s="1"/>
  <c r="E142"/>
  <c r="E140"/>
  <c r="E98" i="8"/>
  <c r="E110" s="1"/>
  <c r="E126" s="1"/>
  <c r="E128" s="1"/>
  <c r="E150" i="11" l="1"/>
  <c r="E147" i="21"/>
  <c r="E150"/>
  <c r="E147" i="9"/>
  <c r="E147" i="11"/>
  <c r="E150" i="9"/>
  <c r="E145" i="16"/>
  <c r="E147" s="1"/>
  <c r="E147" i="22"/>
  <c r="E148"/>
  <c r="E142" i="19"/>
  <c r="E140"/>
  <c r="E145" i="14"/>
  <c r="E150" s="1"/>
  <c r="E147" i="12"/>
  <c r="E150"/>
  <c r="E143" i="15"/>
  <c r="E144"/>
  <c r="E145" i="10"/>
  <c r="E150" s="1"/>
  <c r="E159" i="8"/>
  <c r="E161" s="1"/>
  <c r="E140"/>
  <c r="E142"/>
  <c r="E159" i="17"/>
  <c r="E161" s="1"/>
  <c r="E142"/>
  <c r="E140"/>
  <c r="E159" i="20"/>
  <c r="E161" s="1"/>
  <c r="E140"/>
  <c r="E142"/>
  <c r="E159" i="7"/>
  <c r="E161" s="1"/>
  <c r="E140"/>
  <c r="E142"/>
  <c r="E148" i="6"/>
  <c r="E147"/>
  <c r="E150"/>
  <c r="E151" i="2"/>
  <c r="E148"/>
  <c r="E149"/>
  <c r="E145" i="18"/>
  <c r="E146" i="5"/>
  <c r="E145" i="13"/>
  <c r="E145" i="4"/>
  <c r="E151" i="11" l="1"/>
  <c r="E162" s="1"/>
  <c r="E163" s="1"/>
  <c r="E165" s="1"/>
  <c r="E166" s="1"/>
  <c r="E151" i="21"/>
  <c r="E162" s="1"/>
  <c r="E163" s="1"/>
  <c r="C22" i="24" s="1"/>
  <c r="D22" s="1"/>
  <c r="E148" i="16"/>
  <c r="E151" i="9"/>
  <c r="E162" s="1"/>
  <c r="E163" s="1"/>
  <c r="E165" s="1"/>
  <c r="E166" s="1"/>
  <c r="E150" i="16"/>
  <c r="E151" i="22"/>
  <c r="E162" s="1"/>
  <c r="E163" s="1"/>
  <c r="C23" i="24" s="1"/>
  <c r="D23" s="1"/>
  <c r="E145" i="7"/>
  <c r="E150" s="1"/>
  <c r="E151" i="12"/>
  <c r="E162" s="1"/>
  <c r="E163" s="1"/>
  <c r="C14" i="24" s="1"/>
  <c r="D14" s="1"/>
  <c r="E165" i="21"/>
  <c r="E166" s="1"/>
  <c r="E145" i="19"/>
  <c r="E147" i="15"/>
  <c r="E158" s="1"/>
  <c r="E159" s="1"/>
  <c r="E148" i="14"/>
  <c r="E147"/>
  <c r="E145" i="8"/>
  <c r="E150" s="1"/>
  <c r="E147" i="10"/>
  <c r="E148"/>
  <c r="E145" i="20"/>
  <c r="E150" s="1"/>
  <c r="E150" i="4"/>
  <c r="E148"/>
  <c r="E147"/>
  <c r="E152" i="2"/>
  <c r="E163" s="1"/>
  <c r="E164" s="1"/>
  <c r="E150" i="18"/>
  <c r="E147"/>
  <c r="E148"/>
  <c r="E151" i="5"/>
  <c r="E148"/>
  <c r="E149"/>
  <c r="E151" i="6"/>
  <c r="E162" s="1"/>
  <c r="E163" s="1"/>
  <c r="E150" i="13"/>
  <c r="E148"/>
  <c r="E147"/>
  <c r="E145" i="17"/>
  <c r="C13" i="24" l="1"/>
  <c r="D13" s="1"/>
  <c r="E151" i="16"/>
  <c r="E162" s="1"/>
  <c r="E163" s="1"/>
  <c r="E165" s="1"/>
  <c r="E166" s="1"/>
  <c r="E165" i="22"/>
  <c r="E166" s="1"/>
  <c r="C11" i="24"/>
  <c r="D11" s="1"/>
  <c r="E151" i="13"/>
  <c r="E162" s="1"/>
  <c r="E163" s="1"/>
  <c r="C15" i="24" s="1"/>
  <c r="D15" s="1"/>
  <c r="E147" i="7"/>
  <c r="E148"/>
  <c r="E165" i="12"/>
  <c r="E166" s="1"/>
  <c r="E148" i="8"/>
  <c r="E147"/>
  <c r="E150" i="19"/>
  <c r="E147"/>
  <c r="E148"/>
  <c r="C17" i="24"/>
  <c r="D17" s="1"/>
  <c r="E161" i="15"/>
  <c r="E162" s="1"/>
  <c r="E151" i="4"/>
  <c r="E162" s="1"/>
  <c r="E163" s="1"/>
  <c r="C6" i="24" s="1"/>
  <c r="D6" s="1"/>
  <c r="E151" i="14"/>
  <c r="E162" s="1"/>
  <c r="E163" s="1"/>
  <c r="E151" i="18"/>
  <c r="E162" s="1"/>
  <c r="E163" s="1"/>
  <c r="C20" i="24" s="1"/>
  <c r="D20" s="1"/>
  <c r="E151" i="10"/>
  <c r="E162" s="1"/>
  <c r="E163" s="1"/>
  <c r="E147" i="20"/>
  <c r="E148"/>
  <c r="E152" i="5"/>
  <c r="E163" s="1"/>
  <c r="E164" s="1"/>
  <c r="E150" i="17"/>
  <c r="E147"/>
  <c r="E148"/>
  <c r="C8" i="24"/>
  <c r="D8" s="1"/>
  <c r="E165" i="6"/>
  <c r="E166" s="1"/>
  <c r="C5" i="24"/>
  <c r="D5" s="1"/>
  <c r="E166" i="2"/>
  <c r="E167" s="1"/>
  <c r="C18" i="24" l="1"/>
  <c r="D18" s="1"/>
  <c r="E165" i="13"/>
  <c r="E166" s="1"/>
  <c r="E151" i="7"/>
  <c r="E162" s="1"/>
  <c r="E163" s="1"/>
  <c r="C9" i="24" s="1"/>
  <c r="D9" s="1"/>
  <c r="E151" i="8"/>
  <c r="E162" s="1"/>
  <c r="E163" s="1"/>
  <c r="C10" i="24" s="1"/>
  <c r="D10" s="1"/>
  <c r="E165" i="18"/>
  <c r="E166" s="1"/>
  <c r="E151" i="19"/>
  <c r="E162" s="1"/>
  <c r="E163" s="1"/>
  <c r="E165" i="4"/>
  <c r="E166" s="1"/>
  <c r="C16" i="24"/>
  <c r="D16" s="1"/>
  <c r="E165" i="14"/>
  <c r="E166" s="1"/>
  <c r="C12" i="24"/>
  <c r="D12" s="1"/>
  <c r="E165" i="10"/>
  <c r="E166" s="1"/>
  <c r="E151" i="20"/>
  <c r="E162" s="1"/>
  <c r="E163" s="1"/>
  <c r="C7" i="24"/>
  <c r="D7" s="1"/>
  <c r="E166" i="5"/>
  <c r="E167" s="1"/>
  <c r="E151" i="17"/>
  <c r="E162" s="1"/>
  <c r="E163" s="1"/>
  <c r="E165" i="8" l="1"/>
  <c r="E166" s="1"/>
  <c r="E165" i="7"/>
  <c r="E166" s="1"/>
  <c r="C21" i="24"/>
  <c r="D21" s="1"/>
  <c r="E165" i="19"/>
  <c r="E166" s="1"/>
  <c r="C30" i="24"/>
  <c r="D30" s="1"/>
  <c r="D31" s="1"/>
  <c r="D32" s="1"/>
  <c r="E165" i="20"/>
  <c r="E166" s="1"/>
  <c r="C19" i="24"/>
  <c r="D19" s="1"/>
  <c r="E165" i="17"/>
  <c r="E166" s="1"/>
  <c r="D24" i="24" l="1"/>
  <c r="D25" s="1"/>
  <c r="D34" s="1"/>
</calcChain>
</file>

<file path=xl/sharedStrings.xml><?xml version="1.0" encoding="utf-8"?>
<sst xmlns="http://schemas.openxmlformats.org/spreadsheetml/2006/main" count="5205" uniqueCount="294">
  <si>
    <t xml:space="preserve"> P.J. JUSTIÇA DO TRABALHO </t>
  </si>
  <si>
    <t xml:space="preserve"> TRIBUNAL REGIONAL DO TRABALHO DA 7ª REGIÃO </t>
  </si>
  <si>
    <t xml:space="preserve"> PROAD Nº 3460/2022 </t>
  </si>
  <si>
    <t>Informações e instruções para o preenchimento das planilhas visando à contratação serviços de limpeza, asseio e conservação predial, com fornecimento de materiais, utensílios e equipamentos, de forma contínua, dentro dos parâmetros e rotinas previamente estabelecidas no Termo de Referência no TRT7ª Região (Casa Sede e Anexos I e II), Fórum Autran Nunes, Fórum Trabalhista de Caucaia, Fórum Trabalhista da Região do Cariri, Fórum Trabalhista de Maracanaú e serviços de copeiragem na sede do TRT.</t>
  </si>
  <si>
    <t>1. Serão contratados os serviços que seguem, conforme CÓDIGOS DOS SERVIÇOS (CBO):</t>
  </si>
  <si>
    <t>a. Supervisor Administrativo (Coordenador de Serviços Terceirizados na CCT): 4101.05;</t>
  </si>
  <si>
    <t>b. Serviço de Limpeza: 5143-0;</t>
  </si>
  <si>
    <t>c. Encarregado de Serviço – Exclusivo no Setor Público (Encarregado de Turma na CCT): 4101-05;</t>
  </si>
  <si>
    <t>d. Copeiro: 5134-25.</t>
  </si>
  <si>
    <t>2. As quantidades de postos de limpeza foram determinadas considerando a metragem existente e a produtividade definida na IN 05/2017. Para os Fóruns do interior (Caucaia, Maracanaú e Sobral), apesar de não guardarem área tão extensa, foram destacados dois serventes, uma vez que devido ao grande movimento de clientes e advogados os serviços deverão ser realizados com mais frequência.</t>
  </si>
  <si>
    <t>TRT SEDE</t>
  </si>
  <si>
    <t>Discriminação dos Serviços (dados referentes à contratação)</t>
  </si>
  <si>
    <t>A</t>
  </si>
  <si>
    <t>Data de apresentação da proposta (dia/mês/ano)</t>
  </si>
  <si>
    <t>B</t>
  </si>
  <si>
    <t>Município/UF</t>
  </si>
  <si>
    <t>Fortaleza-CE</t>
  </si>
  <si>
    <t>C</t>
  </si>
  <si>
    <t>Ano do Acordo, Convenção ou Dissídio Coletivo</t>
  </si>
  <si>
    <t>D</t>
  </si>
  <si>
    <t>Nº de meses de execução contratual</t>
  </si>
  <si>
    <t>DADOS PARA A COMPOSIÇÃO DOS CUSTOS</t>
  </si>
  <si>
    <t>Tipo de Serviço (mesmo serviço com características distintas)</t>
  </si>
  <si>
    <t>Posto 44 h     diurno</t>
  </si>
  <si>
    <t>Categoria profissional vinculada à execução contratual</t>
  </si>
  <si>
    <t>Classificação Brasileira de Ocupações</t>
  </si>
  <si>
    <t>SERVENTE</t>
  </si>
  <si>
    <t>Unidade de medida</t>
  </si>
  <si>
    <t>Posto de trabalho</t>
  </si>
  <si>
    <t>E</t>
  </si>
  <si>
    <t>Salário normativo da categoria profissional</t>
  </si>
  <si>
    <t>F</t>
  </si>
  <si>
    <t>Data base da categoria (dia/mês/ano)</t>
  </si>
  <si>
    <t>G</t>
  </si>
  <si>
    <t>Quantidade total a contratar em função da unidade de medida</t>
  </si>
  <si>
    <t>MÓDULO 1 - COMPOSIÇÃO DA REMUNERAÇÃO</t>
  </si>
  <si>
    <t>% de desconto/ incidência</t>
  </si>
  <si>
    <t>Valor (R$)</t>
  </si>
  <si>
    <t>Salário-base</t>
  </si>
  <si>
    <t>Total de Remuneração por empregado</t>
  </si>
  <si>
    <t>Quantidade de empregados por posto</t>
  </si>
  <si>
    <t>Total de Remuneração por posto</t>
  </si>
  <si>
    <t>MÓDULO 2 - ENCARGOS E BENEFÍCIOS ANUAIS,  MENSAIS E DIÁRIOS</t>
  </si>
  <si>
    <t>Submódulo 2.1 - Décimo terceiro salário, Férias e Adicional de Férias</t>
  </si>
  <si>
    <t>2.1</t>
  </si>
  <si>
    <t>13º Salário, Férias e Adicional de Férias</t>
  </si>
  <si>
    <t>%</t>
  </si>
  <si>
    <t>Valor</t>
  </si>
  <si>
    <t>13º Salário</t>
  </si>
  <si>
    <t>(Total da remuneração x 8,33%)</t>
  </si>
  <si>
    <t>Férias e Adicional de Férias</t>
  </si>
  <si>
    <t>(Total da remuneração x 12,10%)</t>
  </si>
  <si>
    <t xml:space="preserve">TOTAL DO SUBMODULO 2.1 </t>
  </si>
  <si>
    <t>Submódulo 2.2 - Encargos previdenciários (GPS), FGTS e outras contribuições</t>
  </si>
  <si>
    <t>INSS</t>
  </si>
  <si>
    <t>SESI OU SESC</t>
  </si>
  <si>
    <t>SENAI OU SENAC</t>
  </si>
  <si>
    <t>INCRA</t>
  </si>
  <si>
    <t>Salário Educação</t>
  </si>
  <si>
    <t>FGTS</t>
  </si>
  <si>
    <t>Seguro acidente do trabalho</t>
  </si>
  <si>
    <t>H</t>
  </si>
  <si>
    <t>SEBRAE</t>
  </si>
  <si>
    <t>TOTAL  DO SUBMODULO 2.2</t>
  </si>
  <si>
    <t>(Somatório do módulo 1 com submódulo 2.1) x percentual do submódulo 2.2</t>
  </si>
  <si>
    <t>Submódulo 2.3 - Benefícios mensais e diários</t>
  </si>
  <si>
    <t>Transporte</t>
  </si>
  <si>
    <t>Auxílio alimentação (Vales, cesta básica etc.)</t>
  </si>
  <si>
    <t>Cesta básica</t>
  </si>
  <si>
    <t>Plano de saúde/Assistência médica</t>
  </si>
  <si>
    <t>Auxílio funeral</t>
  </si>
  <si>
    <t>(Três vezes o salário base x percentual de incidência) dividido pela quantidade de meses do ano multiplicado pelo percentual de incidência</t>
  </si>
  <si>
    <t>Auxílio creche</t>
  </si>
  <si>
    <t xml:space="preserve">Foram considerados seis meses de concessão do auxílio {[(Valor do auxílio creche x quantidade de meses do ano) ÷ Meses do ano] x percentual de incidência} </t>
  </si>
  <si>
    <t>Outros (especificar)</t>
  </si>
  <si>
    <t>TOTAL  DO SUBMODULO 2.3</t>
  </si>
  <si>
    <t>QUADRO RESUMO DO MÓDULO 2 - ENCARGOS E BENEFÍCIOS ANUAIS,  MENSAIS E DIÁRIOS</t>
  </si>
  <si>
    <t>2.2</t>
  </si>
  <si>
    <t>Encargos previdenciários (GPS), FGTS e outras contribuições</t>
  </si>
  <si>
    <t>(Incidência sobre o Módulo 1 e Submódulo 2.1)</t>
  </si>
  <si>
    <t>2.3</t>
  </si>
  <si>
    <t>Benefícios mensais e diários</t>
  </si>
  <si>
    <t>TOTAL DO MÓDULO 2</t>
  </si>
  <si>
    <t>MÓDULO 3 - PROVISÃO PARA RESCISÃO</t>
  </si>
  <si>
    <t>Aviso prévio indenizado</t>
  </si>
  <si>
    <t>(Total da remuneração ÷ Meses do ano) x Porcentagem de dispensa sem justa causa com aviso-prévio indenizado (API)</t>
  </si>
  <si>
    <t>NOTA: A taxa de rotatividade das dispensas sem justa causa deverão ser apuradas com uso de dados referenciais levantados no histórico de contratos. Para a construção, utilizamos 5%</t>
  </si>
  <si>
    <t>Incidência do FGTS sobre aviso prévio indenizado</t>
  </si>
  <si>
    <t>(Aviso prévio indenizado x Porcentagem de recolhimento mensal do FGTS)</t>
  </si>
  <si>
    <t>Multa do FGTS sobre o aviso prévio indenizado</t>
  </si>
  <si>
    <t>NOTA: Considerando que a multa do FGTS incide uma única vez sobre a totalidade dos meses do contrato, zeramos esta rubrica e aportamos o custo na sua totalidade na alínea "f" deste mesmo módulo.</t>
  </si>
  <si>
    <t>Aviso prévio trabalhado</t>
  </si>
  <si>
    <t xml:space="preserve">{[(Total da remuneração ÷ dias do mês) ÷ meses do ano] x 7 dias de redução da jornada x porcentagem de dispensa sem justa causa com aviso prévio trabalhado} </t>
  </si>
  <si>
    <t>Incidência dos encargos do submódulo 2.2 sobre aviso prévio trabalhado</t>
  </si>
  <si>
    <t>Multa do FGTS sobre o aviso prévio trabalhado</t>
  </si>
  <si>
    <t xml:space="preserve">{[(Total da remuneração + 13º salário + Férias e terço constitucional de férias)x Multa sobre o FGTS] x Alíquota de recolhimento mensal do FGTS x Porcentagem de dispensa sem justa causa com aviso prévio trabalhado} </t>
  </si>
  <si>
    <t>TOTAL  DO MÓDULO 3</t>
  </si>
  <si>
    <t>MÓDULO 4 - CUSTO DE REPOSIÇÃO DO PROFISSIONAL AUSENTE</t>
  </si>
  <si>
    <t>Submódulo 4.1 - Ausências Legais</t>
  </si>
  <si>
    <t xml:space="preserve">Substituto na cobertura de férias </t>
  </si>
  <si>
    <t>(Somatório dos módulos 1, 2 e 3) x  12,10% (Adicional de férias) dividido por 12 (doze) meses.</t>
  </si>
  <si>
    <t>Substituto na cobertura de ausências legais</t>
  </si>
  <si>
    <t>Qtd. Média de ausências por doença por ano</t>
  </si>
  <si>
    <t>{[(Total da remuneração ÷ mês) ÷ meses do ano] x média de ausências por ano}</t>
  </si>
  <si>
    <t>NOTA: As ausências legais (faltas justificadas por lei) deverão ser apuradas com uso de dados referenciais levantados no histórico de contratos. Para a construção, utilizamos 3 dias.</t>
  </si>
  <si>
    <t>Substituto na cobertura de licença paternidade</t>
  </si>
  <si>
    <t>Qtd. Média de dias de licença paternidade</t>
  </si>
  <si>
    <t>% Incid. de ocorrência</t>
  </si>
  <si>
    <t>{[(Total da remuneração ÷ Mês) ÷ Meses do ano] x dias de licença por ano x porcentagem de incidência de ocorrência da licença paternidade}</t>
  </si>
  <si>
    <t>NOTA: A licença paternidade deverá ser apurada com uso de dados referenciais levantados no histórico de contratos. Para a construção, utilizamos 3%)</t>
  </si>
  <si>
    <t>Incidência dos encargos do submódulo 2.2 sobre o substituto na cobertura das ausências legais e de licença paternidade</t>
  </si>
  <si>
    <t>Total das letras a, b e c das ausências legais apuradas x incidência do Submódulo 2.2</t>
  </si>
  <si>
    <t>Substituto na cobertura de ausência por acidente de trabalho</t>
  </si>
  <si>
    <t>Qtd. de dias pago pela empresa</t>
  </si>
  <si>
    <t>{[(Total da remuneração ÷ Mês) ÷ Meses do ano] x média de dias pagos pela empresa x Porcentagem da Incidência de ocorrência de  acidentes do trabalho}</t>
  </si>
  <si>
    <t>NOTA: A ocorrência das ausências por acidente de trabalho deverá ser apurada com uso de dados referenciais levantados no histórico de contratos. Para a construção, utilizamos 15 dias pagos pela empresa e 6% de incidência de ocorrência.</t>
  </si>
  <si>
    <t>Substituto na cobertura de outras ausências (AUSÊNCIA POR DOENÇA)</t>
  </si>
  <si>
    <t>Total da remuneração dividido por 30 dias dividido por 12 meses multiplicado pela média de dias pagos pela empresa vezes o percentual de incidência de ocorrência de ausências por doenças</t>
  </si>
  <si>
    <t>F.1</t>
  </si>
  <si>
    <t>Incidência do encargo do FGTS do Submódulo 2.2 sobre o afastamento por acidente do trabalho e por doença</t>
  </si>
  <si>
    <t>Total dos afastamentos por acidente do trabalho e por doença apurados x incidência do FGTS do Submódulo 2.2</t>
  </si>
  <si>
    <t>Substituto na cobertura de outras ausências (Especificar)</t>
  </si>
  <si>
    <t>Incidência dos encargos do submódulo 2.2 sobre Substituto na cobertura de outras ausências especificadas</t>
  </si>
  <si>
    <t>TOTAL  DO SUBMÓDULO 4.1</t>
  </si>
  <si>
    <t>Submódulo 4.1.1 - Afastamento maternidade (120 dias)</t>
  </si>
  <si>
    <t>Férias acrescidas de 1/3 pagas ao substituto pelos 120 dias de reposição</t>
  </si>
  <si>
    <t>Meses de afastamento</t>
  </si>
  <si>
    <t>{[(Total da remuneração + Terço constitucional) x (Meses de afastamento por licença-maternidade ÷ Meses do ano) ÷ Meses do ano] x Incidência de ocorrência}</t>
  </si>
  <si>
    <t>NOTA: A ocorrência do afastamento maternidade deverá ser apurada com uso de dados referenciais levantados no histórico de contratos. Para a construção, utilizamos 5% de incidência de ocorrência.</t>
  </si>
  <si>
    <t>Incidência dos encargos do submódulo 2.2 sobre as férias acrescidas de 1/3 pagas ao substituto pelos 120 dias de reposição</t>
  </si>
  <si>
    <t>Férias acrescidas de 1/3 pagas ao substituto pelos 120 dias de reposição x incidência do submódulo 2.2</t>
  </si>
  <si>
    <t>Incidência do FGTS sobre a Remuneração e 13º salário proporcionais aos 120 dias de reposição</t>
  </si>
  <si>
    <t>{[(Total da remuneração + 13º salário) x (Meses de afastamento por licença-maternidade ÷ Meses do ano) x Incidência de ocorrência da licença maternidade x Incidência do FGTS</t>
  </si>
  <si>
    <t>TOTAL  DO SUBMÓDULO 4.1.1</t>
  </si>
  <si>
    <t>QUADRO RESUMO DO MÓDULO 4 - CUSTO DE REPOSIÇÃO DO PROFISSIONAL AUSENTE</t>
  </si>
  <si>
    <t>4.1</t>
  </si>
  <si>
    <t>Ausências legais</t>
  </si>
  <si>
    <t>4.1.1</t>
  </si>
  <si>
    <t>Afastamento maternidade</t>
  </si>
  <si>
    <t>TOTAL DO MÓDULO 4</t>
  </si>
  <si>
    <t>MÓDULO 5 - INSUMOS DIVERSOS</t>
  </si>
  <si>
    <t>Uniformes</t>
  </si>
  <si>
    <t>Materiais</t>
  </si>
  <si>
    <t>Utensílios</t>
  </si>
  <si>
    <t>Equipamentos</t>
  </si>
  <si>
    <t>TOTAL DO MÓDULO 5</t>
  </si>
  <si>
    <t>MÓDULO 6 - CUSTOS INDIRETOS, TRIBUTOS E LUCRO</t>
  </si>
  <si>
    <t>Custos Indiretos</t>
  </si>
  <si>
    <t>(Módulo 1 + Módulo 2 + Módulo 3 + Módulo 4 + Módulo 5) * Percentual de custos indiretos</t>
  </si>
  <si>
    <t>Lucro</t>
  </si>
  <si>
    <t>(Módulo 1 + Módulo 2 + Módulo 3 + Módulo 4 + Módulo 5 + Custos Indiretos) * Percentual de lucro</t>
  </si>
  <si>
    <t>Tributos</t>
  </si>
  <si>
    <t>Base para o cálculo dos tributos</t>
  </si>
  <si>
    <t>C.1</t>
  </si>
  <si>
    <t>Tributos Federais</t>
  </si>
  <si>
    <t>PIS</t>
  </si>
  <si>
    <t>COFINS</t>
  </si>
  <si>
    <t>C.2</t>
  </si>
  <si>
    <t>Tributos Estaduais/Municipais</t>
  </si>
  <si>
    <t>ISS</t>
  </si>
  <si>
    <t>TOTAL</t>
  </si>
  <si>
    <t>QUADRO RESUMO DO CUSTO POR POSTO</t>
  </si>
  <si>
    <t>Posto 44 h       diurno</t>
  </si>
  <si>
    <t>Valor Mensal Total ref. Mão-de-obra vinculada à execução contratual</t>
  </si>
  <si>
    <t>Módulo 1 - Composição da remuneração</t>
  </si>
  <si>
    <t>Módulo 2 - Encargos e benefícios anuais, mensais e diários</t>
  </si>
  <si>
    <t>Módulo 3 - Provisão para rescisão</t>
  </si>
  <si>
    <t>Módulo 4 - Custo de reposição do profissional ausente</t>
  </si>
  <si>
    <t>Módulo 5 - Insumos diversos</t>
  </si>
  <si>
    <t>Subtotal (A+B+C+D+E)</t>
  </si>
  <si>
    <t>Módulo 6 - Custos indiretos, tributos e lucro</t>
  </si>
  <si>
    <t>VALOR TOTAL POR POSTO</t>
  </si>
  <si>
    <t>Quantidade de postos</t>
  </si>
  <si>
    <t>Preço mensal do serviço c/ todos os postos</t>
  </si>
  <si>
    <t>Valor ANUAL da proposta POR POSTO (valor mensal do serviço x meses do contrato)</t>
  </si>
  <si>
    <t>CONTA VINCULADA - ENCARGOS TRABALHISTAS A SEREM PROVISIONADOS</t>
  </si>
  <si>
    <t>ITEM</t>
  </si>
  <si>
    <t>Férias e terço constitucional de férias</t>
  </si>
  <si>
    <t>Subtotal</t>
  </si>
  <si>
    <t>Incidência do Submódulo 2.2 sobre o pagamento de férias, 1/3 (um terço) constitucional de férias e 13º (décimo terceiro) salário</t>
  </si>
  <si>
    <t>Total</t>
  </si>
  <si>
    <t>DIVANIA MARIA ALCANTARA SOARES</t>
  </si>
  <si>
    <t>Técnico Judiciário</t>
  </si>
  <si>
    <t>Adicional de insalubridade</t>
  </si>
  <si>
    <t>TRT FÓRUM</t>
  </si>
  <si>
    <t>TRT FÓRUM INSALUBRIDADE</t>
  </si>
  <si>
    <t>CARIRI</t>
  </si>
  <si>
    <t>CAUCAIA</t>
  </si>
  <si>
    <t>MARACANAÚ</t>
  </si>
  <si>
    <t>SOBRAL</t>
  </si>
  <si>
    <t>ARACATI</t>
  </si>
  <si>
    <t>BATURITÉ</t>
  </si>
  <si>
    <t>CRATEÚS</t>
  </si>
  <si>
    <t>EUSÉBIO</t>
  </si>
  <si>
    <t>IGUATU</t>
  </si>
  <si>
    <t>LIMOEIRO</t>
  </si>
  <si>
    <t>PACAJUS</t>
  </si>
  <si>
    <t>QUIXADÁ</t>
  </si>
  <si>
    <t>SÃO GONÇALO</t>
  </si>
  <si>
    <t>TIANGUÁ</t>
  </si>
  <si>
    <t>COPEIRO</t>
  </si>
  <si>
    <t>ZERO</t>
  </si>
  <si>
    <t>TRT SEDE e FÓRUM</t>
  </si>
  <si>
    <t>ENCARREGADO</t>
  </si>
  <si>
    <t>COORDENADOR</t>
  </si>
  <si>
    <t xml:space="preserve"> PROAD Nº  3460/2022</t>
  </si>
  <si>
    <t>Estimativa baseada em valores de outras contratações</t>
  </si>
  <si>
    <t xml:space="preserve">Preços </t>
  </si>
  <si>
    <t>Preço 1</t>
  </si>
  <si>
    <t>Preço 2</t>
  </si>
  <si>
    <t>Preço 3</t>
  </si>
  <si>
    <t>Preço 4</t>
  </si>
  <si>
    <t>Preço 5</t>
  </si>
  <si>
    <t>Preço 6</t>
  </si>
  <si>
    <t>Preço 7</t>
  </si>
  <si>
    <t>Preço 8</t>
  </si>
  <si>
    <t>Preço 9</t>
  </si>
  <si>
    <t>Preço 10 (contratação vigente TRT7)</t>
  </si>
  <si>
    <t>MÉDIA</t>
  </si>
  <si>
    <t>Uniformes (por empregado)</t>
  </si>
  <si>
    <t>Desconsideramos os valores hachurados em virtude de estarem bastante divergentes da média.</t>
  </si>
  <si>
    <t xml:space="preserve">PREÇO </t>
  </si>
  <si>
    <t xml:space="preserve">PE </t>
  </si>
  <si>
    <t>UASG</t>
  </si>
  <si>
    <t>CONAB</t>
  </si>
  <si>
    <t>BANCO CENTRAL</t>
  </si>
  <si>
    <t>79/2022</t>
  </si>
  <si>
    <t>ANS</t>
  </si>
  <si>
    <t>PRT/CE</t>
  </si>
  <si>
    <t>MIN ECONOMIA/AL</t>
  </si>
  <si>
    <t>ME/CE</t>
  </si>
  <si>
    <t>ANATEL</t>
  </si>
  <si>
    <t>TRT7 - CAPATAZIA</t>
  </si>
  <si>
    <t>2153/2021</t>
  </si>
  <si>
    <t>DOC. 86</t>
  </si>
  <si>
    <t>TRT7 - VIGILÂNCIA</t>
  </si>
  <si>
    <t>2332/2022</t>
  </si>
  <si>
    <t>DOC. 456</t>
  </si>
  <si>
    <t>TRT7 - MANUT PREDIAL</t>
  </si>
  <si>
    <t>3596/2021</t>
  </si>
  <si>
    <t>DOC. 252</t>
  </si>
  <si>
    <t>TRT7 - LIMPEZA VIGENTE</t>
  </si>
  <si>
    <t>CT nº 5/2018 (Apostila nº 6 - repactuação 2022)</t>
  </si>
  <si>
    <t>Em 05.09.2022</t>
  </si>
  <si>
    <t>Lenívia de Castro e Silva Mendes</t>
  </si>
  <si>
    <t>Seção de Apoio às Contratações</t>
  </si>
  <si>
    <t xml:space="preserve">ANEXO VI C - QUADRO-RESUMO </t>
  </si>
  <si>
    <t xml:space="preserve">Posto de Trabalho </t>
  </si>
  <si>
    <t xml:space="preserve">Valor mensal por posto </t>
  </si>
  <si>
    <t>Valor mensal por localidade</t>
  </si>
  <si>
    <t>FORTALEZA TRT SEDE</t>
  </si>
  <si>
    <t>FORTALEZA FÓRUM</t>
  </si>
  <si>
    <t>FORTALEZA FÓRUM INSALUBRIDADE</t>
  </si>
  <si>
    <t>FÓRUM CARIRI</t>
  </si>
  <si>
    <t>FÓRUM CAUCAIA</t>
  </si>
  <si>
    <t>FÓRUM MARACANAÚ</t>
  </si>
  <si>
    <t>FÓRUM SOBRAL</t>
  </si>
  <si>
    <t>VT ARACATI</t>
  </si>
  <si>
    <t>VT BATURITÉ</t>
  </si>
  <si>
    <t>VT CRATEÚS</t>
  </si>
  <si>
    <t>VT EUSÉBIO</t>
  </si>
  <si>
    <t>VT IGUATU</t>
  </si>
  <si>
    <t>VT LIMOEIRO</t>
  </si>
  <si>
    <t>VT PACAJUS</t>
  </si>
  <si>
    <t>VT QUIXADÁ</t>
  </si>
  <si>
    <t>VT SÃO GONÇALO</t>
  </si>
  <si>
    <t>VT TIANGUÁ</t>
  </si>
  <si>
    <t>ENCARREGADO (SEDE e FÓRUM)</t>
  </si>
  <si>
    <t>COORDENADOR (SEDE e FÓRUM)</t>
  </si>
  <si>
    <t>VALOR TOTAL MENSAL  (Soma dos valores)</t>
  </si>
  <si>
    <t>VALOR TOTAL ANUAL (Valor total mensal multiplicado por 12)</t>
  </si>
  <si>
    <t xml:space="preserve">{[(Total da remuneração + 13º salário + Férias e terço constitucional de férias)x Multa sobre o FGTS (40%)] x Alíquota de recolhimento mensal do FGTS (8%) x Porcentagem de dispensa sem justa causa com aviso prévio trabalhado} </t>
  </si>
  <si>
    <t>53 POSTOS</t>
  </si>
  <si>
    <t>Somatório dos módulos 1, 2 e 3 x  12,10% (Adicional de férias) dividido por 12 (doze) meses * 12 dias/30dias - quantidade de dias de reposição. No período de recesso forense (20.12 a 6.01) não há necessidade de prestação de serviços de copa, motivo pelo qual sugerimos que sejam dadas férias aos empregados e só haja reposiçãode 12 dias.</t>
  </si>
  <si>
    <t>ANEXO VI A 1 - Planilha estimativa de Custos e Formação de Preços - SERVENTE</t>
  </si>
  <si>
    <t>ANEXO VI A 1 - Planilha estimativa de Custos e Formação de Preços - COPEIRO</t>
  </si>
  <si>
    <t>ANEXO VI A 1 - Planilha estimativa de Custos e Formação de Preços - ENCARREGADO DE TURMA</t>
  </si>
  <si>
    <t>ANEXO VI A 1 - Planilha estimativa de Custos e Formação de Preços - COORDENADOR DE SERVIÇOS TERCEIRIZADOS</t>
  </si>
  <si>
    <t xml:space="preserve">F </t>
  </si>
  <si>
    <t>1º/01/2023</t>
  </si>
  <si>
    <t xml:space="preserve">A planilha foi elaborada considerando a CCT SEACONCE 2023/2024 (CE000508/2023). </t>
  </si>
  <si>
    <t xml:space="preserve">As planilhas de formação de custo - Anexo VI-A, VI-B e VI-C - são de preenchimento obrigatório. </t>
  </si>
  <si>
    <t xml:space="preserve">Deverão ser incluídos nas planilhas todos os benefícios previstos em CCT. </t>
  </si>
  <si>
    <t>3. Para realização dos serviços de limpeza e desinfecção dos sanitários masculinos e femininos de uso público no Fórum Autran Nunes (área total de 676,82m²) deverão ser locados postos com percepção de Adicional de Insalubridade em grau máximo, de acordo com a Súmula 448 do TST.</t>
  </si>
  <si>
    <t>Fortaleza, 22 de junho de 2023</t>
  </si>
  <si>
    <t xml:space="preserve"> </t>
  </si>
  <si>
    <t xml:space="preserve">  </t>
  </si>
  <si>
    <t>Fortaleza, 28 de julho de 2023</t>
  </si>
  <si>
    <t>Deverão ser incluídos na planilha de custos os benefícios previstos em CCT que sejam de exigência obrigatória ou legal, respeitados os termos da IN nº 5/2017, em especial seu art. 6º</t>
  </si>
  <si>
    <t>ITEM 1 - SERVIÇOS DE LIMPEZA E CONSERVAÇÃO</t>
  </si>
  <si>
    <t>ITEM 2 - SERVIÇOS DE COPEIRAGEM</t>
  </si>
  <si>
    <t>VALOR TOTAL ESTIMADO DA CONTRATAÇÃO - ITEM 1 + ITEM 2</t>
  </si>
  <si>
    <t>GRUPO ÚNICO</t>
  </si>
  <si>
    <t>Fortaleza, 25 de agosto de 2023</t>
  </si>
</sst>
</file>

<file path=xl/styles.xml><?xml version="1.0" encoding="utf-8"?>
<styleSheet xmlns="http://schemas.openxmlformats.org/spreadsheetml/2006/main">
  <numFmts count="6">
    <numFmt numFmtId="164" formatCode="_(&quot;R$ &quot;* #,##0.00_);_(&quot;R$ &quot;* \(#,##0.00\);_(&quot;R$ &quot;* &quot;-&quot;??_);_(@_)"/>
    <numFmt numFmtId="165" formatCode="_(* #,##0_);_(* \(#,##0\);_(* &quot;-&quot;??_);_(@_)"/>
    <numFmt numFmtId="166" formatCode="0.0000%"/>
    <numFmt numFmtId="167" formatCode="m/yyyy"/>
    <numFmt numFmtId="168" formatCode="_-* #,##0.00_-;\-* #,##0.00_-;_-* &quot;-&quot;??_-;_-@"/>
    <numFmt numFmtId="169" formatCode="_(&quot;R$ &quot;* #,##0.00_);_(&quot;R$ &quot;* \(#,##0.00\);_(&quot;R$ &quot;* \-??_);_(@_)"/>
  </numFmts>
  <fonts count="15">
    <font>
      <sz val="10"/>
      <color rgb="FF000000"/>
      <name val="Arial"/>
      <scheme val="minor"/>
    </font>
    <font>
      <sz val="11"/>
      <color theme="1"/>
      <name val="Calibri"/>
    </font>
    <font>
      <sz val="12"/>
      <color theme="1"/>
      <name val="Garamond"/>
    </font>
    <font>
      <sz val="10"/>
      <color theme="1"/>
      <name val="Arial"/>
    </font>
    <font>
      <b/>
      <sz val="11"/>
      <color theme="1"/>
      <name val="Calibri"/>
    </font>
    <font>
      <sz val="10"/>
      <name val="Arial"/>
    </font>
    <font>
      <sz val="12"/>
      <color rgb="FFFF0000"/>
      <name val="Garamond"/>
    </font>
    <font>
      <sz val="10"/>
      <color rgb="FFFF0000"/>
      <name val="Arial"/>
    </font>
    <font>
      <sz val="12"/>
      <color rgb="FF000000"/>
      <name val="Garamond"/>
    </font>
    <font>
      <sz val="10"/>
      <color rgb="FF000000"/>
      <name val="Arial"/>
    </font>
    <font>
      <b/>
      <sz val="12"/>
      <color theme="1"/>
      <name val="Garamond"/>
    </font>
    <font>
      <sz val="11"/>
      <color rgb="FFFF0000"/>
      <name val="Calibri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AEEF3"/>
        <bgColor rgb="FFDAEEF3"/>
      </patternFill>
    </fill>
    <fill>
      <patternFill patternType="solid">
        <fgColor rgb="FFB7B7B7"/>
        <bgColor rgb="FFB7B7B7"/>
      </patternFill>
    </fill>
  </fills>
  <borders count="3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4" xfId="0" applyFont="1" applyBorder="1"/>
    <xf numFmtId="14" fontId="1" fillId="0" borderId="4" xfId="0" applyNumberFormat="1" applyFont="1" applyBorder="1"/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/>
    <xf numFmtId="0" fontId="3" fillId="2" borderId="5" xfId="0" applyFont="1" applyFill="1" applyBorder="1"/>
    <xf numFmtId="0" fontId="1" fillId="0" borderId="2" xfId="0" applyFont="1" applyBorder="1"/>
    <xf numFmtId="9" fontId="1" fillId="0" borderId="2" xfId="0" applyNumberFormat="1" applyFont="1" applyBorder="1"/>
    <xf numFmtId="0" fontId="1" fillId="2" borderId="6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 wrapText="1"/>
    </xf>
    <xf numFmtId="0" fontId="1" fillId="0" borderId="4" xfId="0" applyFont="1" applyBorder="1" applyAlignment="1">
      <alignment horizontal="center" wrapText="1"/>
    </xf>
    <xf numFmtId="0" fontId="1" fillId="0" borderId="9" xfId="0" applyFont="1" applyBorder="1"/>
    <xf numFmtId="0" fontId="1" fillId="0" borderId="10" xfId="0" applyFont="1" applyBorder="1"/>
    <xf numFmtId="0" fontId="4" fillId="0" borderId="10" xfId="0" applyFont="1" applyBorder="1"/>
    <xf numFmtId="9" fontId="4" fillId="0" borderId="10" xfId="0" applyNumberFormat="1" applyFont="1" applyBorder="1"/>
    <xf numFmtId="4" fontId="1" fillId="0" borderId="4" xfId="0" applyNumberFormat="1" applyFont="1" applyBorder="1"/>
    <xf numFmtId="14" fontId="1" fillId="2" borderId="4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9" fontId="1" fillId="0" borderId="0" xfId="0" applyNumberFormat="1" applyFont="1"/>
    <xf numFmtId="0" fontId="1" fillId="3" borderId="4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vertical="center"/>
    </xf>
    <xf numFmtId="0" fontId="1" fillId="0" borderId="1" xfId="0" applyFont="1" applyBorder="1"/>
    <xf numFmtId="0" fontId="1" fillId="0" borderId="3" xfId="0" applyFont="1" applyBorder="1"/>
    <xf numFmtId="9" fontId="1" fillId="0" borderId="4" xfId="0" applyNumberFormat="1" applyFont="1" applyBorder="1"/>
    <xf numFmtId="164" fontId="1" fillId="0" borderId="4" xfId="0" applyNumberFormat="1" applyFont="1" applyBorder="1"/>
    <xf numFmtId="9" fontId="1" fillId="0" borderId="4" xfId="0" applyNumberFormat="1" applyFont="1" applyBorder="1" applyAlignment="1">
      <alignment horizontal="center"/>
    </xf>
    <xf numFmtId="0" fontId="1" fillId="0" borderId="11" xfId="0" applyFont="1" applyBorder="1"/>
    <xf numFmtId="165" fontId="1" fillId="0" borderId="12" xfId="0" applyNumberFormat="1" applyFont="1" applyBorder="1"/>
    <xf numFmtId="164" fontId="1" fillId="0" borderId="0" xfId="0" applyNumberFormat="1" applyFont="1"/>
    <xf numFmtId="4" fontId="1" fillId="0" borderId="0" xfId="0" applyNumberFormat="1" applyFont="1"/>
    <xf numFmtId="0" fontId="1" fillId="3" borderId="4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/>
    </xf>
    <xf numFmtId="0" fontId="1" fillId="0" borderId="14" xfId="0" applyFont="1" applyBorder="1"/>
    <xf numFmtId="0" fontId="4" fillId="0" borderId="11" xfId="0" applyFont="1" applyBorder="1"/>
    <xf numFmtId="0" fontId="4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49" fontId="1" fillId="0" borderId="4" xfId="0" applyNumberFormat="1" applyFont="1" applyBorder="1"/>
    <xf numFmtId="10" fontId="1" fillId="0" borderId="4" xfId="0" applyNumberFormat="1" applyFont="1" applyBorder="1"/>
    <xf numFmtId="49" fontId="1" fillId="0" borderId="17" xfId="0" applyNumberFormat="1" applyFont="1" applyBorder="1"/>
    <xf numFmtId="0" fontId="1" fillId="0" borderId="18" xfId="0" applyFont="1" applyBorder="1"/>
    <xf numFmtId="10" fontId="1" fillId="0" borderId="17" xfId="0" applyNumberFormat="1" applyFont="1" applyBorder="1"/>
    <xf numFmtId="164" fontId="1" fillId="0" borderId="17" xfId="0" applyNumberFormat="1" applyFont="1" applyBorder="1"/>
    <xf numFmtId="49" fontId="1" fillId="0" borderId="0" xfId="0" applyNumberFormat="1" applyFont="1" applyAlignment="1">
      <alignment horizontal="left"/>
    </xf>
    <xf numFmtId="9" fontId="1" fillId="2" borderId="4" xfId="0" applyNumberFormat="1" applyFont="1" applyFill="1" applyBorder="1"/>
    <xf numFmtId="10" fontId="1" fillId="2" borderId="4" xfId="0" applyNumberFormat="1" applyFont="1" applyFill="1" applyBorder="1"/>
    <xf numFmtId="0" fontId="1" fillId="0" borderId="4" xfId="0" applyFont="1" applyBorder="1" applyAlignment="1">
      <alignment horizontal="left"/>
    </xf>
    <xf numFmtId="9" fontId="1" fillId="0" borderId="17" xfId="0" applyNumberFormat="1" applyFont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64" fontId="1" fillId="0" borderId="3" xfId="0" applyNumberFormat="1" applyFont="1" applyBorder="1"/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4" xfId="0" applyFont="1" applyBorder="1" applyAlignment="1">
      <alignment horizontal="left" wrapText="1"/>
    </xf>
    <xf numFmtId="164" fontId="1" fillId="0" borderId="4" xfId="0" applyNumberFormat="1" applyFont="1" applyBorder="1" applyAlignment="1">
      <alignment horizontal="right" wrapText="1"/>
    </xf>
    <xf numFmtId="164" fontId="1" fillId="0" borderId="4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 wrapText="1"/>
    </xf>
    <xf numFmtId="0" fontId="1" fillId="3" borderId="7" xfId="0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49" fontId="1" fillId="0" borderId="13" xfId="0" applyNumberFormat="1" applyFont="1" applyBorder="1"/>
    <xf numFmtId="164" fontId="1" fillId="0" borderId="13" xfId="0" applyNumberFormat="1" applyFont="1" applyBorder="1"/>
    <xf numFmtId="0" fontId="1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vertical="center"/>
    </xf>
    <xf numFmtId="164" fontId="1" fillId="0" borderId="4" xfId="0" applyNumberFormat="1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9" fontId="1" fillId="0" borderId="1" xfId="0" applyNumberFormat="1" applyFont="1" applyBorder="1" applyAlignment="1">
      <alignment horizontal="center"/>
    </xf>
    <xf numFmtId="2" fontId="1" fillId="0" borderId="4" xfId="0" applyNumberFormat="1" applyFont="1" applyBorder="1"/>
    <xf numFmtId="49" fontId="1" fillId="4" borderId="5" xfId="0" applyNumberFormat="1" applyFont="1" applyFill="1" applyBorder="1" applyAlignment="1">
      <alignment horizontal="left"/>
    </xf>
    <xf numFmtId="0" fontId="1" fillId="4" borderId="28" xfId="0" applyFont="1" applyFill="1" applyBorder="1" applyAlignment="1">
      <alignment horizontal="center" wrapText="1"/>
    </xf>
    <xf numFmtId="164" fontId="1" fillId="0" borderId="0" xfId="0" applyNumberFormat="1" applyFont="1" applyAlignment="1">
      <alignment horizontal="right" wrapText="1"/>
    </xf>
    <xf numFmtId="0" fontId="1" fillId="3" borderId="4" xfId="0" applyFont="1" applyFill="1" applyBorder="1" applyAlignment="1">
      <alignment horizontal="center"/>
    </xf>
    <xf numFmtId="164" fontId="1" fillId="2" borderId="4" xfId="0" applyNumberFormat="1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49" fontId="1" fillId="0" borderId="0" xfId="0" applyNumberFormat="1" applyFont="1"/>
    <xf numFmtId="0" fontId="4" fillId="0" borderId="0" xfId="0" applyFont="1"/>
    <xf numFmtId="0" fontId="4" fillId="3" borderId="4" xfId="0" applyFont="1" applyFill="1" applyBorder="1" applyAlignment="1">
      <alignment horizontal="center"/>
    </xf>
    <xf numFmtId="0" fontId="1" fillId="0" borderId="2" xfId="0" applyFont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10" fontId="1" fillId="2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 wrapText="1"/>
    </xf>
    <xf numFmtId="166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0" fontId="4" fillId="3" borderId="4" xfId="0" applyFont="1" applyFill="1" applyBorder="1" applyAlignment="1">
      <alignment horizontal="center" wrapText="1"/>
    </xf>
    <xf numFmtId="165" fontId="1" fillId="0" borderId="4" xfId="0" applyNumberFormat="1" applyFont="1" applyBorder="1"/>
    <xf numFmtId="164" fontId="1" fillId="0" borderId="17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9" fontId="2" fillId="0" borderId="0" xfId="0" applyNumberFormat="1" applyFont="1"/>
    <xf numFmtId="164" fontId="2" fillId="0" borderId="0" xfId="0" applyNumberFormat="1" applyFont="1"/>
    <xf numFmtId="4" fontId="2" fillId="0" borderId="0" xfId="0" applyNumberFormat="1" applyFont="1"/>
    <xf numFmtId="0" fontId="6" fillId="2" borderId="5" xfId="0" applyFont="1" applyFill="1" applyBorder="1"/>
    <xf numFmtId="0" fontId="8" fillId="0" borderId="0" xfId="0" applyFont="1"/>
    <xf numFmtId="0" fontId="9" fillId="0" borderId="0" xfId="0" applyFont="1"/>
    <xf numFmtId="164" fontId="1" fillId="2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10" fillId="0" borderId="0" xfId="0" applyFont="1"/>
    <xf numFmtId="164" fontId="1" fillId="2" borderId="28" xfId="0" applyNumberFormat="1" applyFont="1" applyFill="1" applyBorder="1"/>
    <xf numFmtId="164" fontId="11" fillId="2" borderId="28" xfId="0" applyNumberFormat="1" applyFont="1" applyFill="1" applyBorder="1"/>
    <xf numFmtId="164" fontId="1" fillId="2" borderId="29" xfId="0" applyNumberFormat="1" applyFont="1" applyFill="1" applyBorder="1"/>
    <xf numFmtId="164" fontId="11" fillId="2" borderId="29" xfId="0" applyNumberFormat="1" applyFont="1" applyFill="1" applyBorder="1"/>
    <xf numFmtId="164" fontId="4" fillId="4" borderId="29" xfId="0" applyNumberFormat="1" applyFont="1" applyFill="1" applyBorder="1"/>
    <xf numFmtId="164" fontId="4" fillId="6" borderId="4" xfId="0" applyNumberFormat="1" applyFont="1" applyFill="1" applyBorder="1"/>
    <xf numFmtId="10" fontId="11" fillId="0" borderId="4" xfId="0" applyNumberFormat="1" applyFont="1" applyBorder="1"/>
    <xf numFmtId="10" fontId="1" fillId="2" borderId="6" xfId="0" applyNumberFormat="1" applyFont="1" applyFill="1" applyBorder="1"/>
    <xf numFmtId="10" fontId="11" fillId="2" borderId="6" xfId="0" applyNumberFormat="1" applyFont="1" applyFill="1" applyBorder="1"/>
    <xf numFmtId="10" fontId="11" fillId="2" borderId="4" xfId="0" applyNumberFormat="1" applyFont="1" applyFill="1" applyBorder="1"/>
    <xf numFmtId="9" fontId="4" fillId="4" borderId="6" xfId="0" applyNumberFormat="1" applyFont="1" applyFill="1" applyBorder="1"/>
    <xf numFmtId="10" fontId="4" fillId="6" borderId="4" xfId="0" applyNumberFormat="1" applyFont="1" applyFill="1" applyBorder="1"/>
    <xf numFmtId="10" fontId="1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/>
    <xf numFmtId="168" fontId="11" fillId="0" borderId="0" xfId="0" applyNumberFormat="1" applyFont="1"/>
    <xf numFmtId="0" fontId="1" fillId="4" borderId="29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9" fontId="1" fillId="0" borderId="3" xfId="0" applyNumberFormat="1" applyFont="1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169" fontId="1" fillId="0" borderId="4" xfId="0" applyNumberFormat="1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9" fontId="1" fillId="0" borderId="0" xfId="0" applyNumberFormat="1" applyFont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horizontal="center"/>
    </xf>
    <xf numFmtId="167" fontId="12" fillId="0" borderId="0" xfId="0" applyNumberFormat="1" applyFont="1"/>
    <xf numFmtId="0" fontId="12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1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49" fontId="1" fillId="0" borderId="30" xfId="0" applyNumberFormat="1" applyFont="1" applyBorder="1"/>
    <xf numFmtId="164" fontId="1" fillId="0" borderId="30" xfId="0" applyNumberFormat="1" applyFont="1" applyBorder="1"/>
    <xf numFmtId="0" fontId="13" fillId="0" borderId="0" xfId="0" applyFont="1" applyAlignment="1">
      <alignment wrapText="1"/>
    </xf>
    <xf numFmtId="0" fontId="13" fillId="0" borderId="0" xfId="0" applyFont="1"/>
    <xf numFmtId="0" fontId="0" fillId="0" borderId="0" xfId="0"/>
    <xf numFmtId="0" fontId="13" fillId="0" borderId="0" xfId="0" applyFont="1" applyAlignment="1">
      <alignment wrapText="1"/>
    </xf>
    <xf numFmtId="0" fontId="13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/>
    </xf>
    <xf numFmtId="0" fontId="5" fillId="0" borderId="2" xfId="0" applyFont="1" applyBorder="1"/>
    <xf numFmtId="0" fontId="5" fillId="0" borderId="3" xfId="0" applyFont="1" applyBorder="1"/>
    <xf numFmtId="49" fontId="1" fillId="0" borderId="1" xfId="0" applyNumberFormat="1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5" fillId="0" borderId="11" xfId="0" applyFont="1" applyBorder="1"/>
    <xf numFmtId="0" fontId="5" fillId="0" borderId="12" xfId="0" applyFont="1" applyBorder="1"/>
    <xf numFmtId="49" fontId="1" fillId="0" borderId="15" xfId="0" applyNumberFormat="1" applyFont="1" applyBorder="1" applyAlignment="1">
      <alignment horizontal="left"/>
    </xf>
    <xf numFmtId="0" fontId="0" fillId="0" borderId="0" xfId="0"/>
    <xf numFmtId="0" fontId="5" fillId="0" borderId="16" xfId="0" applyFont="1" applyBorder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wrapText="1"/>
    </xf>
    <xf numFmtId="0" fontId="1" fillId="0" borderId="18" xfId="0" applyFont="1" applyBorder="1" applyAlignment="1">
      <alignment horizontal="left"/>
    </xf>
    <xf numFmtId="0" fontId="5" fillId="0" borderId="10" xfId="0" applyFont="1" applyBorder="1"/>
    <xf numFmtId="0" fontId="5" fillId="0" borderId="19" xfId="0" applyFont="1" applyBorder="1"/>
    <xf numFmtId="0" fontId="1" fillId="0" borderId="1" xfId="0" applyFont="1" applyBorder="1" applyAlignment="1">
      <alignment horizontal="left"/>
    </xf>
    <xf numFmtId="49" fontId="1" fillId="4" borderId="1" xfId="0" applyNumberFormat="1" applyFont="1" applyFill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/>
    </xf>
    <xf numFmtId="0" fontId="4" fillId="0" borderId="0" xfId="0" applyFont="1" applyAlignment="1">
      <alignment horizontal="center"/>
    </xf>
    <xf numFmtId="0" fontId="1" fillId="0" borderId="1" xfId="0" applyFont="1" applyBorder="1" applyAlignment="1">
      <alignment horizontal="left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vertical="center"/>
    </xf>
    <xf numFmtId="0" fontId="5" fillId="0" borderId="13" xfId="0" applyFont="1" applyBorder="1"/>
    <xf numFmtId="0" fontId="1" fillId="4" borderId="18" xfId="0" applyFont="1" applyFill="1" applyBorder="1" applyAlignment="1">
      <alignment horizontal="left" vertical="center"/>
    </xf>
    <xf numFmtId="0" fontId="5" fillId="0" borderId="20" xfId="0" applyFont="1" applyBorder="1"/>
    <xf numFmtId="0" fontId="5" fillId="0" borderId="21" xfId="0" applyFont="1" applyBorder="1"/>
    <xf numFmtId="164" fontId="1" fillId="0" borderId="17" xfId="0" applyNumberFormat="1" applyFont="1" applyBorder="1" applyAlignment="1">
      <alignment horizontal="right"/>
    </xf>
    <xf numFmtId="0" fontId="5" fillId="0" borderId="9" xfId="0" applyFont="1" applyBorder="1"/>
    <xf numFmtId="49" fontId="1" fillId="0" borderId="14" xfId="0" applyNumberFormat="1" applyFont="1" applyBorder="1" applyAlignment="1">
      <alignment horizontal="left" wrapText="1"/>
    </xf>
    <xf numFmtId="0" fontId="1" fillId="4" borderId="17" xfId="0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wrapText="1"/>
    </xf>
    <xf numFmtId="49" fontId="1" fillId="0" borderId="18" xfId="0" applyNumberFormat="1" applyFont="1" applyBorder="1" applyAlignment="1">
      <alignment horizontal="left" wrapText="1"/>
    </xf>
    <xf numFmtId="49" fontId="1" fillId="4" borderId="1" xfId="0" applyNumberFormat="1" applyFont="1" applyFill="1" applyBorder="1" applyAlignment="1">
      <alignment horizontal="left"/>
    </xf>
    <xf numFmtId="49" fontId="1" fillId="0" borderId="9" xfId="0" applyNumberFormat="1" applyFont="1" applyBorder="1" applyAlignment="1">
      <alignment vertical="center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49" fontId="1" fillId="4" borderId="22" xfId="0" applyNumberFormat="1" applyFont="1" applyFill="1" applyBorder="1" applyAlignment="1">
      <alignment horizontal="left" wrapText="1"/>
    </xf>
    <xf numFmtId="0" fontId="5" fillId="0" borderId="23" xfId="0" applyFont="1" applyBorder="1"/>
    <xf numFmtId="0" fontId="5" fillId="0" borderId="24" xfId="0" applyFont="1" applyBorder="1"/>
    <xf numFmtId="49" fontId="1" fillId="0" borderId="1" xfId="0" applyNumberFormat="1" applyFont="1" applyBorder="1" applyAlignment="1">
      <alignment vertical="center"/>
    </xf>
    <xf numFmtId="0" fontId="1" fillId="4" borderId="17" xfId="0" applyFont="1" applyFill="1" applyBorder="1" applyAlignment="1">
      <alignment horizontal="left" vertical="center" wrapText="1"/>
    </xf>
    <xf numFmtId="49" fontId="1" fillId="4" borderId="25" xfId="0" applyNumberFormat="1" applyFont="1" applyFill="1" applyBorder="1" applyAlignment="1">
      <alignment horizontal="left" wrapText="1"/>
    </xf>
    <xf numFmtId="0" fontId="5" fillId="0" borderId="26" xfId="0" applyFont="1" applyBorder="1"/>
    <xf numFmtId="0" fontId="5" fillId="0" borderId="27" xfId="0" applyFont="1" applyBorder="1"/>
    <xf numFmtId="0" fontId="1" fillId="0" borderId="0" xfId="0" applyFont="1" applyAlignment="1">
      <alignment horizontal="left"/>
    </xf>
    <xf numFmtId="0" fontId="1" fillId="4" borderId="1" xfId="0" applyFont="1" applyFill="1" applyBorder="1" applyAlignment="1">
      <alignment horizontal="left" wrapText="1"/>
    </xf>
    <xf numFmtId="49" fontId="1" fillId="0" borderId="14" xfId="0" applyNumberFormat="1" applyFont="1" applyBorder="1" applyAlignment="1">
      <alignment horizontal="left"/>
    </xf>
    <xf numFmtId="0" fontId="1" fillId="4" borderId="22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5" xfId="0" applyFont="1" applyBorder="1" applyAlignment="1">
      <alignment horizontal="left" vertical="center" wrapText="1"/>
    </xf>
    <xf numFmtId="0" fontId="12" fillId="0" borderId="0" xfId="0" applyFont="1" applyAlignment="1">
      <alignment horizontal="left"/>
    </xf>
    <xf numFmtId="0" fontId="4" fillId="0" borderId="1" xfId="0" applyFont="1" applyBorder="1" applyAlignment="1">
      <alignment horizontal="left" wrapText="1"/>
    </xf>
    <xf numFmtId="49" fontId="1" fillId="4" borderId="6" xfId="0" applyNumberFormat="1" applyFont="1" applyFill="1" applyBorder="1" applyAlignment="1">
      <alignment horizontal="left" wrapText="1"/>
    </xf>
    <xf numFmtId="0" fontId="5" fillId="0" borderId="7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1" fillId="0" borderId="6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49" fontId="1" fillId="0" borderId="25" xfId="0" applyNumberFormat="1" applyFont="1" applyBorder="1" applyAlignment="1">
      <alignment horizontal="left"/>
    </xf>
    <xf numFmtId="0" fontId="1" fillId="4" borderId="30" xfId="0" applyFont="1" applyFill="1" applyBorder="1" applyAlignment="1">
      <alignment horizontal="left" wrapText="1"/>
    </xf>
    <xf numFmtId="0" fontId="5" fillId="0" borderId="30" xfId="0" applyFont="1" applyBorder="1"/>
    <xf numFmtId="0" fontId="12" fillId="0" borderId="6" xfId="0" applyNumberFormat="1" applyFont="1" applyBorder="1" applyAlignment="1">
      <alignment horizontal="left" wrapText="1"/>
    </xf>
    <xf numFmtId="0" fontId="12" fillId="0" borderId="7" xfId="0" applyNumberFormat="1" applyFont="1" applyBorder="1" applyAlignment="1">
      <alignment horizontal="left" wrapText="1"/>
    </xf>
    <xf numFmtId="0" fontId="12" fillId="0" borderId="8" xfId="0" applyNumberFormat="1" applyFont="1" applyBorder="1" applyAlignment="1">
      <alignment horizontal="left" wrapText="1"/>
    </xf>
    <xf numFmtId="0" fontId="4" fillId="0" borderId="11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3" borderId="29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3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vania\Documents\JANEIRO%202023\Anexo%20VI%20-%20A%20-%20MATERIAL%20UTENSILIOS%20E%20EQUIPAMENTOS%20v0601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 UTENS EQUIP"/>
      <sheetName val="TRT SEDE"/>
      <sheetName val="TRT FÓRUM"/>
      <sheetName val="FÓRUM CARIRI"/>
      <sheetName val="ARACATI"/>
      <sheetName val="BATURITÉ"/>
      <sheetName val="CAUCAIA"/>
      <sheetName val="CRATEÚS"/>
      <sheetName val="EUSÉBIO"/>
      <sheetName val="IGUATU"/>
      <sheetName val="LIMOEIRO"/>
      <sheetName val="MARACANAÚ"/>
      <sheetName val="PACAJUS"/>
      <sheetName val="QUIXADÁ"/>
      <sheetName val="SÃO GONÇALO"/>
      <sheetName val="SOBRAL"/>
      <sheetName val="TIANGUÁ"/>
      <sheetName val="COPA - MATERIAL "/>
    </sheetNames>
    <sheetDataSet>
      <sheetData sheetId="0"/>
      <sheetData sheetId="1">
        <row r="62">
          <cell r="F62">
            <v>1405.46</v>
          </cell>
        </row>
      </sheetData>
      <sheetData sheetId="2">
        <row r="62">
          <cell r="F62">
            <v>1330.31</v>
          </cell>
        </row>
      </sheetData>
      <sheetData sheetId="3">
        <row r="62">
          <cell r="F62">
            <v>1252.5899999999999</v>
          </cell>
        </row>
      </sheetData>
      <sheetData sheetId="4">
        <row r="62">
          <cell r="F62">
            <v>512.12</v>
          </cell>
        </row>
      </sheetData>
      <sheetData sheetId="5">
        <row r="62">
          <cell r="F62">
            <v>577.28</v>
          </cell>
        </row>
      </sheetData>
      <sheetData sheetId="6">
        <row r="62">
          <cell r="F62">
            <v>483.73</v>
          </cell>
        </row>
      </sheetData>
      <sheetData sheetId="7">
        <row r="62">
          <cell r="F62">
            <v>602.70000000000005</v>
          </cell>
        </row>
      </sheetData>
      <sheetData sheetId="8">
        <row r="62">
          <cell r="F62">
            <v>699.81</v>
          </cell>
        </row>
      </sheetData>
      <sheetData sheetId="9">
        <row r="62">
          <cell r="F62">
            <v>592.24</v>
          </cell>
        </row>
      </sheetData>
      <sheetData sheetId="10">
        <row r="62">
          <cell r="F62">
            <v>599.05999999999995</v>
          </cell>
        </row>
      </sheetData>
      <sheetData sheetId="11">
        <row r="62">
          <cell r="F62">
            <v>504.38</v>
          </cell>
        </row>
      </sheetData>
      <sheetData sheetId="12">
        <row r="62">
          <cell r="F62">
            <v>620.28</v>
          </cell>
        </row>
      </sheetData>
      <sheetData sheetId="13">
        <row r="62">
          <cell r="F62">
            <v>610.1</v>
          </cell>
        </row>
      </sheetData>
      <sheetData sheetId="14">
        <row r="62">
          <cell r="F62">
            <v>688.89</v>
          </cell>
        </row>
      </sheetData>
      <sheetData sheetId="15">
        <row r="62">
          <cell r="F62">
            <v>462.01</v>
          </cell>
        </row>
      </sheetData>
      <sheetData sheetId="16">
        <row r="62">
          <cell r="F62">
            <v>603.28</v>
          </cell>
        </row>
      </sheetData>
      <sheetData sheetId="17">
        <row r="22">
          <cell r="F22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G23"/>
  <sheetViews>
    <sheetView topLeftCell="A9" workbookViewId="0">
      <selection sqref="A1:G23"/>
    </sheetView>
  </sheetViews>
  <sheetFormatPr defaultColWidth="12.42578125" defaultRowHeight="15" customHeight="1"/>
  <cols>
    <col min="1" max="16384" width="12.42578125" style="143"/>
  </cols>
  <sheetData>
    <row r="1" spans="1:7" ht="15" customHeight="1">
      <c r="A1" s="142" t="s">
        <v>0</v>
      </c>
      <c r="B1" s="142"/>
    </row>
    <row r="2" spans="1:7" ht="15" customHeight="1">
      <c r="A2" s="142" t="s">
        <v>1</v>
      </c>
    </row>
    <row r="3" spans="1:7" ht="15" customHeight="1">
      <c r="A3" s="142" t="s">
        <v>2</v>
      </c>
    </row>
    <row r="5" spans="1:7" ht="92.25" customHeight="1">
      <c r="A5" s="160" t="s">
        <v>3</v>
      </c>
      <c r="B5" s="161"/>
      <c r="C5" s="161"/>
      <c r="D5" s="161"/>
      <c r="E5" s="161"/>
      <c r="F5" s="161"/>
      <c r="G5" s="161"/>
    </row>
    <row r="6" spans="1:7" s="158" customFormat="1">
      <c r="A6" s="157"/>
    </row>
    <row r="7" spans="1:7" ht="15" customHeight="1">
      <c r="A7" s="158" t="s">
        <v>281</v>
      </c>
    </row>
    <row r="8" spans="1:7" s="158" customFormat="1" ht="15" customHeight="1"/>
    <row r="9" spans="1:7" s="158" customFormat="1" ht="15" customHeight="1">
      <c r="A9" s="158" t="s">
        <v>282</v>
      </c>
    </row>
    <row r="10" spans="1:7" s="158" customFormat="1" ht="15" customHeight="1"/>
    <row r="11" spans="1:7" ht="24" customHeight="1">
      <c r="A11" s="143" t="s">
        <v>4</v>
      </c>
    </row>
    <row r="12" spans="1:7" ht="24" customHeight="1">
      <c r="A12" s="143" t="s">
        <v>5</v>
      </c>
    </row>
    <row r="13" spans="1:7" ht="20.25" customHeight="1">
      <c r="A13" s="143" t="s">
        <v>6</v>
      </c>
    </row>
    <row r="14" spans="1:7" ht="24" customHeight="1">
      <c r="A14" s="143" t="s">
        <v>7</v>
      </c>
    </row>
    <row r="15" spans="1:7" ht="21" customHeight="1">
      <c r="A15" s="143" t="s">
        <v>8</v>
      </c>
    </row>
    <row r="17" spans="1:7" ht="81.75" customHeight="1">
      <c r="A17" s="160" t="s">
        <v>9</v>
      </c>
      <c r="B17" s="160"/>
      <c r="C17" s="160"/>
      <c r="D17" s="160"/>
      <c r="E17" s="160"/>
      <c r="F17" s="160"/>
      <c r="G17" s="160"/>
    </row>
    <row r="18" spans="1:7">
      <c r="A18" s="145"/>
      <c r="B18" s="145"/>
      <c r="C18" s="145"/>
      <c r="D18" s="145"/>
      <c r="E18" s="145"/>
      <c r="F18" s="145"/>
      <c r="G18" s="145"/>
    </row>
    <row r="19" spans="1:7" ht="51" customHeight="1">
      <c r="A19" s="160" t="s">
        <v>283</v>
      </c>
      <c r="B19" s="160"/>
      <c r="C19" s="160"/>
      <c r="D19" s="160"/>
      <c r="E19" s="160"/>
      <c r="F19" s="160"/>
      <c r="G19" s="160"/>
    </row>
    <row r="20" spans="1:7">
      <c r="A20" s="144"/>
      <c r="B20" s="144"/>
      <c r="C20" s="144"/>
      <c r="D20" s="144"/>
      <c r="E20" s="144"/>
      <c r="F20" s="144"/>
      <c r="G20" s="144"/>
    </row>
    <row r="21" spans="1:7">
      <c r="A21" s="162" t="s">
        <v>280</v>
      </c>
      <c r="B21" s="160"/>
      <c r="C21" s="160"/>
      <c r="D21" s="160"/>
      <c r="E21" s="160"/>
      <c r="F21" s="160"/>
      <c r="G21" s="160"/>
    </row>
    <row r="23" spans="1:7" ht="41.25" customHeight="1">
      <c r="A23" s="163" t="s">
        <v>288</v>
      </c>
      <c r="B23" s="163"/>
      <c r="C23" s="163"/>
      <c r="D23" s="163"/>
      <c r="E23" s="163"/>
      <c r="F23" s="163"/>
      <c r="G23" s="163"/>
    </row>
  </sheetData>
  <mergeCells count="5">
    <mergeCell ref="A5:G5"/>
    <mergeCell ref="A17:G17"/>
    <mergeCell ref="A19:G19"/>
    <mergeCell ref="A21:G21"/>
    <mergeCell ref="A23:G23"/>
  </mergeCells>
  <printOptions horizontalCentered="1" gridLines="1"/>
  <pageMargins left="0.7" right="0.7" top="0.75" bottom="0.75" header="0" footer="0"/>
  <pageSetup paperSize="9" fitToHeight="0" pageOrder="overThenDown" orientation="portrait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1003"/>
  <sheetViews>
    <sheetView topLeftCell="A168" workbookViewId="0">
      <selection sqref="A1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191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.7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6.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4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9.2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4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5.7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8.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.7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4.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6.2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23.2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7.2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27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2.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8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7.2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1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7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7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7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0.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0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.7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2.7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2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7.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7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7.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7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6.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5.7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.7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7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2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[1]BATURITÉ!$F$62</f>
        <v>577.28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54.6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720.55500000000006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167.84516677500002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169.02076248000003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4651.71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30.236114999999998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139.5513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232.58550000000002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739.23884425500012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720.55500000000006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3912.4747500000003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739.23884425500012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4651.7135942550003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4651.71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29.25" customHeight="1">
      <c r="A166" s="187" t="s">
        <v>174</v>
      </c>
      <c r="B166" s="165"/>
      <c r="C166" s="165"/>
      <c r="D166" s="166"/>
      <c r="E166" s="32">
        <f>ROUND((E165*12),2)</f>
        <v>55820.52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 t="s">
        <v>285</v>
      </c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2.7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9.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41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2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7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6.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6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1.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60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40.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4.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6.2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2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9.2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9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7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2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2.2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2.7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39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2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7.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5.7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7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9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1.7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5.2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3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[1]CRATEÚS!$F$62</f>
        <v>602.70000000000005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54.6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745.97500000000014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168.93568477500003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170.11890648000002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9.2350000000000002E-3</v>
      </c>
      <c r="E145" s="32">
        <f>ROUND((E26+E68+E83+E128+E136+E140+E142)/$D$145/100,2)</f>
        <v>4631.24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30.103059999999996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138.93719999999999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0.04</v>
      </c>
      <c r="E150" s="32">
        <f>E145*D150</f>
        <v>185.24959999999999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7.6499999999999999E-2</v>
      </c>
      <c r="E151" s="32">
        <f>E140+E142+E147+E148+E150</f>
        <v>693.34445125499997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745.97500000000014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3937.8947500000004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693.34445125499997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4631.2392012550008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4631.24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55574.879999999997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285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1003"/>
  <sheetViews>
    <sheetView topLeftCell="A76"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193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193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2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8.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8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.7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.7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8.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1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6.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3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0.2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1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0.7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8.2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3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8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1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4.2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7.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8.2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5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3.2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41.2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0.2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[1]EUSÉBIO!$F$62</f>
        <v>699.81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847.04499999999996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173.27158777500003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174.48513048000004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9.4350000000000007E-3</v>
      </c>
      <c r="E145" s="32">
        <f>ROUND((E26+E68+E83+E128+E136+E140+E142)/$D$145/100,2)</f>
        <v>4649.41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30.221164999999999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139.48229999999998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0.02</v>
      </c>
      <c r="E150" s="32">
        <f>E145*D150</f>
        <v>92.988199999999992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5.6499999999999995E-2</v>
      </c>
      <c r="E151" s="32">
        <f>E140+E142+E147+E148+E150</f>
        <v>610.44838325500007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847.04499999999996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4038.9647500000005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610.44838325500007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4649.4131332550005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4649.41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55792.92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 t="s">
        <v>285</v>
      </c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194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0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1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4.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9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6.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9.2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0.2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2.2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0.2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1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39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5.7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4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4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5.2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0.2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8.2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6.2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3.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3.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4.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6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1.2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5.2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1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9.2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6.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7.2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[1]IGUATU!$F$62</f>
        <v>592.24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739.47500000000002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168.65683477500002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169.83810648000002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4674.21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30.382365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140.22630000000001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233.71050000000002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742.81410625500007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739.47500000000002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3931.3947500000004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742.81410625500007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4674.2088562550007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28.5" customHeight="1">
      <c r="A165" s="187" t="s">
        <v>173</v>
      </c>
      <c r="B165" s="165"/>
      <c r="C165" s="165"/>
      <c r="D165" s="166"/>
      <c r="E165" s="32">
        <f>ROUND(E164*E163,2)</f>
        <v>4674.21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26.25" customHeight="1">
      <c r="A166" s="187" t="s">
        <v>174</v>
      </c>
      <c r="B166" s="165"/>
      <c r="C166" s="165"/>
      <c r="D166" s="166"/>
      <c r="E166" s="32">
        <f>ROUND((E165*12),2)</f>
        <v>56090.52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Z999"/>
  <sheetViews>
    <sheetView workbookViewId="0">
      <selection activeCell="A177" sqref="A1:E177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6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.75" customHeight="1">
      <c r="A1" s="186" t="s">
        <v>274</v>
      </c>
      <c r="B1" s="172"/>
      <c r="C1" s="172"/>
      <c r="D1" s="172"/>
      <c r="E1" s="17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86" t="s">
        <v>195</v>
      </c>
      <c r="B2" s="172"/>
      <c r="C2" s="172"/>
      <c r="D2" s="172"/>
      <c r="E2" s="17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64" t="s">
        <v>11</v>
      </c>
      <c r="B3" s="165"/>
      <c r="C3" s="165"/>
      <c r="D3" s="165"/>
      <c r="E3" s="16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4" t="s">
        <v>12</v>
      </c>
      <c r="B4" s="180" t="s">
        <v>13</v>
      </c>
      <c r="C4" s="165"/>
      <c r="D4" s="165"/>
      <c r="E4" s="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4" t="s">
        <v>14</v>
      </c>
      <c r="B5" s="180" t="s">
        <v>15</v>
      </c>
      <c r="C5" s="165"/>
      <c r="D5" s="165"/>
      <c r="E5" s="6" t="s">
        <v>195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4" t="s">
        <v>17</v>
      </c>
      <c r="B6" s="187" t="s">
        <v>18</v>
      </c>
      <c r="C6" s="165"/>
      <c r="D6" s="165"/>
      <c r="E6" s="6">
        <v>2023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4" t="s">
        <v>19</v>
      </c>
      <c r="B7" s="180" t="s">
        <v>20</v>
      </c>
      <c r="C7" s="165"/>
      <c r="D7" s="165"/>
      <c r="E7" s="7">
        <v>12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188" t="s">
        <v>21</v>
      </c>
      <c r="B8" s="165"/>
      <c r="C8" s="165"/>
      <c r="D8" s="165"/>
      <c r="E8" s="166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30" customHeight="1">
      <c r="A9" s="8" t="s">
        <v>12</v>
      </c>
      <c r="B9" s="189" t="s">
        <v>22</v>
      </c>
      <c r="C9" s="165"/>
      <c r="D9" s="166"/>
      <c r="E9" s="9" t="s">
        <v>23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1"/>
      <c r="U9" s="11"/>
      <c r="V9" s="11"/>
      <c r="W9" s="11"/>
      <c r="X9" s="11"/>
      <c r="Y9" s="11"/>
      <c r="Z9" s="11"/>
    </row>
    <row r="10" spans="1:26" ht="15.75" customHeight="1">
      <c r="A10" s="4" t="s">
        <v>14</v>
      </c>
      <c r="B10" s="12" t="s">
        <v>24</v>
      </c>
      <c r="C10" s="12"/>
      <c r="D10" s="13"/>
      <c r="E10" s="7">
        <v>5143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17</v>
      </c>
      <c r="B11" s="14" t="s">
        <v>25</v>
      </c>
      <c r="C11" s="15"/>
      <c r="D11" s="16"/>
      <c r="E11" s="9" t="s">
        <v>26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1"/>
      <c r="U11" s="11"/>
      <c r="V11" s="11"/>
      <c r="W11" s="11"/>
      <c r="X11" s="11"/>
      <c r="Y11" s="11"/>
      <c r="Z11" s="11"/>
    </row>
    <row r="12" spans="1:26" ht="30" customHeight="1">
      <c r="A12" s="4" t="s">
        <v>19</v>
      </c>
      <c r="B12" s="180" t="s">
        <v>27</v>
      </c>
      <c r="C12" s="165"/>
      <c r="D12" s="166"/>
      <c r="E12" s="17" t="s">
        <v>28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15.75" customHeight="1">
      <c r="A13" s="18" t="s">
        <v>29</v>
      </c>
      <c r="B13" s="19" t="s">
        <v>30</v>
      </c>
      <c r="C13" s="20"/>
      <c r="D13" s="21"/>
      <c r="E13" s="22">
        <v>1337.24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3"/>
      <c r="U13" s="3"/>
      <c r="V13" s="3"/>
      <c r="W13" s="3"/>
      <c r="X13" s="3"/>
      <c r="Y13" s="3"/>
      <c r="Z13" s="3"/>
    </row>
    <row r="14" spans="1:26" ht="15.75" customHeight="1">
      <c r="A14" s="4" t="s">
        <v>31</v>
      </c>
      <c r="B14" s="12" t="s">
        <v>32</v>
      </c>
      <c r="C14" s="12"/>
      <c r="D14" s="13"/>
      <c r="E14" s="23" t="s">
        <v>279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33</v>
      </c>
      <c r="B15" s="180" t="s">
        <v>34</v>
      </c>
      <c r="C15" s="165"/>
      <c r="D15" s="166"/>
      <c r="E15" s="7"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3"/>
      <c r="U15" s="3"/>
      <c r="V15" s="3"/>
      <c r="W15" s="3"/>
      <c r="X15" s="3"/>
      <c r="Y15" s="3"/>
      <c r="Z15" s="3"/>
    </row>
    <row r="16" spans="1:26" ht="15.75" customHeight="1">
      <c r="A16" s="1"/>
      <c r="B16" s="24"/>
      <c r="C16" s="24"/>
      <c r="D16" s="24"/>
      <c r="E16" s="2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"/>
      <c r="B17" s="1"/>
      <c r="C17" s="1"/>
      <c r="D17" s="26"/>
      <c r="E17" s="1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30.75" customHeight="1">
      <c r="A18" s="183" t="s">
        <v>35</v>
      </c>
      <c r="B18" s="165"/>
      <c r="C18" s="166"/>
      <c r="D18" s="27" t="s">
        <v>36</v>
      </c>
      <c r="E18" s="28" t="s">
        <v>37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8" t="s">
        <v>12</v>
      </c>
      <c r="B19" s="29" t="s">
        <v>38</v>
      </c>
      <c r="C19" s="30"/>
      <c r="D19" s="31"/>
      <c r="E19" s="32">
        <f>E13</f>
        <v>1337.24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4" t="s">
        <v>14</v>
      </c>
      <c r="B20" s="29" t="s">
        <v>39</v>
      </c>
      <c r="C20" s="30"/>
      <c r="D20" s="31"/>
      <c r="E20" s="32">
        <f>SUM(E19:E19)</f>
        <v>1337.24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4" t="s">
        <v>17</v>
      </c>
      <c r="B21" s="34" t="s">
        <v>40</v>
      </c>
      <c r="C21" s="34"/>
      <c r="D21" s="31"/>
      <c r="E21" s="35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15.75" customHeight="1">
      <c r="A22" s="4" t="s">
        <v>19</v>
      </c>
      <c r="B22" s="180" t="s">
        <v>41</v>
      </c>
      <c r="C22" s="166"/>
      <c r="D22" s="31"/>
      <c r="E22" s="32">
        <f>E20*E21</f>
        <v>1337.24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1"/>
      <c r="B23" s="24"/>
      <c r="C23" s="24"/>
      <c r="D23" s="26"/>
      <c r="E23" s="3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1"/>
      <c r="B24" s="1"/>
      <c r="C24" s="1"/>
      <c r="D24" s="26"/>
      <c r="E24" s="3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31.5" customHeight="1">
      <c r="A25" s="184" t="s">
        <v>42</v>
      </c>
      <c r="B25" s="165"/>
      <c r="C25" s="166"/>
      <c r="D25" s="27" t="s">
        <v>36</v>
      </c>
      <c r="E25" s="38" t="s">
        <v>37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164" t="s">
        <v>43</v>
      </c>
      <c r="B26" s="165"/>
      <c r="C26" s="165"/>
      <c r="D26" s="165"/>
      <c r="E26" s="16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39" t="s">
        <v>44</v>
      </c>
      <c r="B27" s="40" t="s">
        <v>45</v>
      </c>
      <c r="C27" s="41"/>
      <c r="D27" s="42" t="s">
        <v>46</v>
      </c>
      <c r="E27" s="43" t="s">
        <v>47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44" t="s">
        <v>12</v>
      </c>
      <c r="B28" s="29" t="s">
        <v>48</v>
      </c>
      <c r="C28" s="12"/>
      <c r="D28" s="45">
        <v>8.3299999999999999E-2</v>
      </c>
      <c r="E28" s="32">
        <f>ROUND((E22*D28),2)</f>
        <v>111.39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15.75" customHeight="1">
      <c r="A29" s="171" t="s">
        <v>49</v>
      </c>
      <c r="B29" s="172"/>
      <c r="C29" s="172"/>
      <c r="D29" s="172"/>
      <c r="E29" s="1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46" t="s">
        <v>14</v>
      </c>
      <c r="B30" s="47" t="s">
        <v>50</v>
      </c>
      <c r="C30" s="19"/>
      <c r="D30" s="48">
        <v>0.121</v>
      </c>
      <c r="E30" s="49">
        <f>ROUND((E22*D30),2)</f>
        <v>161.81</v>
      </c>
      <c r="F30" s="99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167" t="s">
        <v>51</v>
      </c>
      <c r="B31" s="165"/>
      <c r="C31" s="165"/>
      <c r="D31" s="165"/>
      <c r="E31" s="16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185" t="s">
        <v>52</v>
      </c>
      <c r="B32" s="165"/>
      <c r="C32" s="165"/>
      <c r="D32" s="166"/>
      <c r="E32" s="32">
        <f>ROUND((E28+E30),2)</f>
        <v>273.2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50"/>
      <c r="B33" s="50"/>
      <c r="C33" s="50"/>
      <c r="D33" s="50"/>
      <c r="E33" s="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50"/>
      <c r="B34" s="50"/>
      <c r="C34" s="50"/>
      <c r="D34" s="50"/>
      <c r="E34" s="3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4" t="s">
        <v>53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4" t="s">
        <v>12</v>
      </c>
      <c r="B36" s="180" t="s">
        <v>54</v>
      </c>
      <c r="C36" s="166"/>
      <c r="D36" s="51">
        <v>0.2</v>
      </c>
      <c r="E36" s="32">
        <f t="shared" ref="E36:E44" si="0">ROUND((($E$22+$E$32)*$D36),2)</f>
        <v>322.08999999999997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4" t="s">
        <v>14</v>
      </c>
      <c r="B37" s="180" t="s">
        <v>55</v>
      </c>
      <c r="C37" s="166"/>
      <c r="D37" s="52">
        <v>1.4999999999999999E-2</v>
      </c>
      <c r="E37" s="32">
        <f t="shared" si="0"/>
        <v>24.16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4" t="s">
        <v>17</v>
      </c>
      <c r="B38" s="180" t="s">
        <v>56</v>
      </c>
      <c r="C38" s="166"/>
      <c r="D38" s="52">
        <v>0.01</v>
      </c>
      <c r="E38" s="32">
        <f t="shared" si="0"/>
        <v>16.100000000000001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4" t="s">
        <v>19</v>
      </c>
      <c r="B39" s="180" t="s">
        <v>57</v>
      </c>
      <c r="C39" s="166"/>
      <c r="D39" s="52">
        <v>2E-3</v>
      </c>
      <c r="E39" s="32">
        <f t="shared" si="0"/>
        <v>3.22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29</v>
      </c>
      <c r="B40" s="180" t="s">
        <v>58</v>
      </c>
      <c r="C40" s="166"/>
      <c r="D40" s="52">
        <v>2.5000000000000001E-2</v>
      </c>
      <c r="E40" s="32">
        <f t="shared" si="0"/>
        <v>40.26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53" t="s">
        <v>31</v>
      </c>
      <c r="B41" s="180" t="s">
        <v>59</v>
      </c>
      <c r="C41" s="166"/>
      <c r="D41" s="52">
        <v>0.08</v>
      </c>
      <c r="E41" s="32">
        <f t="shared" si="0"/>
        <v>128.84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53" t="s">
        <v>33</v>
      </c>
      <c r="B42" s="180" t="s">
        <v>60</v>
      </c>
      <c r="C42" s="166"/>
      <c r="D42" s="52">
        <v>0.06</v>
      </c>
      <c r="E42" s="32">
        <f t="shared" si="0"/>
        <v>96.63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53" t="s">
        <v>61</v>
      </c>
      <c r="B43" s="180" t="s">
        <v>62</v>
      </c>
      <c r="C43" s="166"/>
      <c r="D43" s="45">
        <v>6.0000000000000001E-3</v>
      </c>
      <c r="E43" s="32">
        <f t="shared" si="0"/>
        <v>9.66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180" t="s">
        <v>63</v>
      </c>
      <c r="B44" s="165"/>
      <c r="C44" s="166"/>
      <c r="D44" s="45">
        <f>SUM(D36:D43)</f>
        <v>0.39800000000000008</v>
      </c>
      <c r="E44" s="32">
        <f t="shared" si="0"/>
        <v>640.96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180" t="s">
        <v>64</v>
      </c>
      <c r="B45" s="165"/>
      <c r="C45" s="165"/>
      <c r="D45" s="165"/>
      <c r="E45" s="16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24"/>
      <c r="B46" s="24"/>
      <c r="C46" s="24"/>
      <c r="D46" s="24"/>
      <c r="E46" s="2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164" t="s">
        <v>65</v>
      </c>
      <c r="B47" s="165"/>
      <c r="C47" s="165"/>
      <c r="D47" s="165"/>
      <c r="E47" s="16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29" t="s">
        <v>12</v>
      </c>
      <c r="B48" s="29" t="s">
        <v>66</v>
      </c>
      <c r="C48" s="33">
        <v>0.06</v>
      </c>
      <c r="D48" s="22">
        <v>4.5</v>
      </c>
      <c r="E48" s="32">
        <f>IF(ROUND((D48*2*21-C48*E19),2)&lt;0,0,ROUND((D48*2*21-C48*E19),2))</f>
        <v>108.77</v>
      </c>
      <c r="F48" s="10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29" t="s">
        <v>14</v>
      </c>
      <c r="B49" s="47" t="s">
        <v>67</v>
      </c>
      <c r="C49" s="54">
        <v>0.01</v>
      </c>
      <c r="D49" s="22">
        <v>24.8</v>
      </c>
      <c r="E49" s="32">
        <f>ROUND(D49*21-C49*D49*21,2)</f>
        <v>515.59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9" t="s">
        <v>17</v>
      </c>
      <c r="B50" s="47" t="s">
        <v>68</v>
      </c>
      <c r="C50" s="54"/>
      <c r="D50" s="22"/>
      <c r="E50" s="32">
        <v>94.5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29" t="s">
        <v>19</v>
      </c>
      <c r="B51" s="4" t="s">
        <v>69</v>
      </c>
      <c r="C51" s="4"/>
      <c r="D51" s="22">
        <v>90</v>
      </c>
      <c r="E51" s="32">
        <f>D51*0.5</f>
        <v>45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29</v>
      </c>
      <c r="B52" s="29" t="s">
        <v>70</v>
      </c>
      <c r="C52" s="54">
        <v>0.01</v>
      </c>
      <c r="D52" s="22"/>
      <c r="E52" s="56">
        <f>ROUND(((3*E$19*$C$52)/12),2)</f>
        <v>3.34</v>
      </c>
      <c r="F52" s="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31.5" customHeight="1">
      <c r="A53" s="181" t="s">
        <v>71</v>
      </c>
      <c r="B53" s="165"/>
      <c r="C53" s="165"/>
      <c r="D53" s="165"/>
      <c r="E53" s="166"/>
      <c r="F53" s="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278</v>
      </c>
      <c r="B54" s="29" t="s">
        <v>72</v>
      </c>
      <c r="C54" s="54">
        <v>0.05</v>
      </c>
      <c r="D54" s="22">
        <v>235.59</v>
      </c>
      <c r="E54" s="56">
        <f>$D$54*6/12*$C$54*1</f>
        <v>5.8897500000000003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33" customHeight="1">
      <c r="A55" s="181" t="s">
        <v>73</v>
      </c>
      <c r="B55" s="165"/>
      <c r="C55" s="165"/>
      <c r="D55" s="165"/>
      <c r="E55" s="166"/>
      <c r="F55" s="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33</v>
      </c>
      <c r="B56" s="29" t="s">
        <v>74</v>
      </c>
      <c r="C56" s="4"/>
      <c r="D56" s="31"/>
      <c r="E56" s="5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15.75" customHeight="1">
      <c r="A57" s="180" t="s">
        <v>75</v>
      </c>
      <c r="B57" s="165"/>
      <c r="C57" s="166"/>
      <c r="D57" s="31"/>
      <c r="E57" s="32">
        <f>SUM(E48:E56)</f>
        <v>773.08975000000009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57"/>
      <c r="B58" s="57"/>
      <c r="C58" s="57"/>
      <c r="D58" s="57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15.75" customHeight="1">
      <c r="A59" s="182" t="s">
        <v>76</v>
      </c>
      <c r="B59" s="165"/>
      <c r="C59" s="165"/>
      <c r="D59" s="165"/>
      <c r="E59" s="166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59" t="s">
        <v>44</v>
      </c>
      <c r="B60" s="180" t="s">
        <v>45</v>
      </c>
      <c r="C60" s="165"/>
      <c r="D60" s="166"/>
      <c r="E60" s="60">
        <f>E32</f>
        <v>273.2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59" t="s">
        <v>77</v>
      </c>
      <c r="B61" s="180" t="s">
        <v>78</v>
      </c>
      <c r="C61" s="165"/>
      <c r="D61" s="166"/>
      <c r="E61" s="61">
        <f>E44</f>
        <v>640.96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187" t="s">
        <v>79</v>
      </c>
      <c r="B62" s="165"/>
      <c r="C62" s="165"/>
      <c r="D62" s="166"/>
      <c r="E62" s="6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59" t="s">
        <v>80</v>
      </c>
      <c r="B63" s="187" t="s">
        <v>81</v>
      </c>
      <c r="C63" s="165"/>
      <c r="D63" s="166"/>
      <c r="E63" s="60">
        <f>E57</f>
        <v>773.08975000000009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187" t="s">
        <v>82</v>
      </c>
      <c r="B64" s="165"/>
      <c r="C64" s="165"/>
      <c r="D64" s="166"/>
      <c r="E64" s="60">
        <f>SUM(E60:E63)</f>
        <v>1687.2497500000002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7"/>
      <c r="B65" s="57"/>
      <c r="C65" s="57"/>
      <c r="D65" s="57"/>
      <c r="E65" s="6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32.25" customHeight="1">
      <c r="A66" s="188" t="s">
        <v>83</v>
      </c>
      <c r="B66" s="165"/>
      <c r="C66" s="166"/>
      <c r="D66" s="63" t="s">
        <v>36</v>
      </c>
      <c r="E66" s="28" t="s">
        <v>37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39.75" customHeight="1">
      <c r="A67" s="64" t="s">
        <v>12</v>
      </c>
      <c r="B67" s="175" t="s">
        <v>84</v>
      </c>
      <c r="C67" s="166"/>
      <c r="D67" s="33">
        <v>0.05</v>
      </c>
      <c r="E67" s="32">
        <f>ROUND(((E22/12)*$D$67),2)</f>
        <v>5.57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38.25" customHeight="1">
      <c r="A68" s="167" t="s">
        <v>85</v>
      </c>
      <c r="B68" s="165"/>
      <c r="C68" s="165"/>
      <c r="D68" s="165"/>
      <c r="E68" s="16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56.25" customHeight="1">
      <c r="A69" s="167" t="s">
        <v>86</v>
      </c>
      <c r="B69" s="165"/>
      <c r="C69" s="165"/>
      <c r="D69" s="165"/>
      <c r="E69" s="16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3.75" customHeight="1">
      <c r="A70" s="66" t="s">
        <v>14</v>
      </c>
      <c r="B70" s="168" t="s">
        <v>87</v>
      </c>
      <c r="C70" s="169"/>
      <c r="D70" s="170"/>
      <c r="E70" s="67">
        <f>ROUND((E67*0.08),2)</f>
        <v>0.45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6.75" customHeight="1">
      <c r="A71" s="171" t="s">
        <v>88</v>
      </c>
      <c r="B71" s="172"/>
      <c r="C71" s="172"/>
      <c r="D71" s="172"/>
      <c r="E71" s="1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4.5" customHeight="1">
      <c r="A72" s="64" t="s">
        <v>17</v>
      </c>
      <c r="B72" s="174" t="s">
        <v>89</v>
      </c>
      <c r="C72" s="165"/>
      <c r="D72" s="166"/>
      <c r="E72" s="61">
        <v>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0.25" customHeight="1">
      <c r="A73" s="167" t="s">
        <v>90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4" t="s">
        <v>19</v>
      </c>
      <c r="B74" s="175" t="s">
        <v>91</v>
      </c>
      <c r="C74" s="165"/>
      <c r="D74" s="166"/>
      <c r="E74" s="60">
        <f>ROUND((((E22/30)/12)*7*1),2)</f>
        <v>26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8.75" customHeight="1">
      <c r="A75" s="176" t="s">
        <v>92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44" t="s">
        <v>29</v>
      </c>
      <c r="B76" s="177" t="s">
        <v>93</v>
      </c>
      <c r="C76" s="178"/>
      <c r="D76" s="179"/>
      <c r="E76" s="32">
        <f>ROUND(($D$44*E74),2)</f>
        <v>10.35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28.5" customHeight="1">
      <c r="A77" s="69" t="s">
        <v>31</v>
      </c>
      <c r="B77" s="174" t="s">
        <v>94</v>
      </c>
      <c r="C77" s="165"/>
      <c r="D77" s="166"/>
      <c r="E77" s="70">
        <f>ROUND(((E22+E28+E30)*0.4*0.08*1),2)</f>
        <v>51.53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68.25" customHeight="1">
      <c r="A78" s="176" t="s">
        <v>271</v>
      </c>
      <c r="B78" s="172"/>
      <c r="C78" s="172"/>
      <c r="D78" s="172"/>
      <c r="E78" s="1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12.75" customHeight="1">
      <c r="A79" s="185" t="s">
        <v>96</v>
      </c>
      <c r="B79" s="165"/>
      <c r="C79" s="165"/>
      <c r="D79" s="166"/>
      <c r="E79" s="32">
        <f>ROUND((E67+E70+E72+E74+E76+E77),2)</f>
        <v>93.9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13.5" customHeight="1">
      <c r="A80" s="50"/>
      <c r="B80" s="50"/>
      <c r="C80" s="50"/>
      <c r="D80" s="50"/>
      <c r="E80" s="37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13.5" customHeight="1">
      <c r="A81" s="50"/>
      <c r="B81" s="50"/>
      <c r="C81" s="50"/>
      <c r="D81" s="50"/>
      <c r="E81" s="37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3" customHeight="1">
      <c r="A82" s="188" t="s">
        <v>97</v>
      </c>
      <c r="B82" s="165"/>
      <c r="C82" s="166"/>
      <c r="D82" s="63" t="s">
        <v>36</v>
      </c>
      <c r="E82" s="38" t="s">
        <v>37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5.75" customHeight="1">
      <c r="A83" s="164" t="s">
        <v>98</v>
      </c>
      <c r="B83" s="165"/>
      <c r="C83" s="165"/>
      <c r="D83" s="165"/>
      <c r="E83" s="166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5.75" customHeight="1">
      <c r="A84" s="66" t="s">
        <v>12</v>
      </c>
      <c r="B84" s="40" t="s">
        <v>99</v>
      </c>
      <c r="C84" s="34"/>
      <c r="D84" s="34"/>
      <c r="E84" s="67">
        <f>ROUND(((E22+E64+E79)*12.1/100/12),2)</f>
        <v>31.44</v>
      </c>
      <c r="F84" s="2"/>
      <c r="G84" s="10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42" customHeight="1">
      <c r="A85" s="197" t="s">
        <v>100</v>
      </c>
      <c r="B85" s="169"/>
      <c r="C85" s="169"/>
      <c r="D85" s="169"/>
      <c r="E85" s="170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46.5" customHeight="1">
      <c r="A86" s="190" t="s">
        <v>14</v>
      </c>
      <c r="B86" s="192" t="s">
        <v>101</v>
      </c>
      <c r="C86" s="179"/>
      <c r="D86" s="58" t="s">
        <v>102</v>
      </c>
      <c r="E86" s="195">
        <f>ROUND((((E22/30)/12)*$D$87),2)</f>
        <v>11.14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31.5" customHeight="1">
      <c r="A87" s="191"/>
      <c r="B87" s="193"/>
      <c r="C87" s="194"/>
      <c r="D87" s="55">
        <v>3</v>
      </c>
      <c r="E87" s="19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36.75" customHeight="1">
      <c r="A88" s="167" t="s">
        <v>103</v>
      </c>
      <c r="B88" s="165"/>
      <c r="C88" s="165"/>
      <c r="D88" s="165"/>
      <c r="E88" s="1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55.5" customHeight="1">
      <c r="A89" s="167" t="s">
        <v>104</v>
      </c>
      <c r="B89" s="165"/>
      <c r="C89" s="165"/>
      <c r="D89" s="165"/>
      <c r="E89" s="1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54.75" customHeight="1">
      <c r="A90" s="190" t="s">
        <v>17</v>
      </c>
      <c r="B90" s="198" t="s">
        <v>105</v>
      </c>
      <c r="C90" s="17" t="s">
        <v>106</v>
      </c>
      <c r="D90" s="17" t="s">
        <v>107</v>
      </c>
      <c r="E90" s="195">
        <f>ROUND((((E22/30)/12)*$C$91*$D$91),2)</f>
        <v>0.56000000000000005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51" customHeight="1">
      <c r="A91" s="191"/>
      <c r="B91" s="191"/>
      <c r="C91" s="7">
        <v>5</v>
      </c>
      <c r="D91" s="73">
        <v>0.03</v>
      </c>
      <c r="E91" s="19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52.5" customHeight="1">
      <c r="A92" s="206" t="s">
        <v>108</v>
      </c>
      <c r="B92" s="207"/>
      <c r="C92" s="207"/>
      <c r="D92" s="207"/>
      <c r="E92" s="20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67" t="s">
        <v>109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7" customHeight="1">
      <c r="A94" s="64" t="s">
        <v>19</v>
      </c>
      <c r="B94" s="200" t="s">
        <v>110</v>
      </c>
      <c r="C94" s="178"/>
      <c r="D94" s="178"/>
      <c r="E94" s="61">
        <f>ROUND(((E84+E86+E90)*D44),2)</f>
        <v>17.170000000000002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44.25" customHeight="1">
      <c r="A95" s="209" t="s">
        <v>111</v>
      </c>
      <c r="B95" s="165"/>
      <c r="C95" s="165"/>
      <c r="D95" s="165"/>
      <c r="E95" s="16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30">
      <c r="A96" s="190" t="s">
        <v>29</v>
      </c>
      <c r="B96" s="210" t="s">
        <v>112</v>
      </c>
      <c r="C96" s="17" t="s">
        <v>113</v>
      </c>
      <c r="D96" s="58" t="s">
        <v>107</v>
      </c>
      <c r="E96" s="195">
        <f>ROUND((((E22/30)/12)*$C$97*$D$97),2)</f>
        <v>1.67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26.25" customHeight="1">
      <c r="A97" s="191"/>
      <c r="B97" s="191"/>
      <c r="C97" s="7">
        <v>15</v>
      </c>
      <c r="D97" s="73">
        <v>0.03</v>
      </c>
      <c r="E97" s="19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62.25" customHeight="1">
      <c r="A98" s="224" t="s">
        <v>114</v>
      </c>
      <c r="B98" s="225"/>
      <c r="C98" s="225"/>
      <c r="D98" s="225"/>
      <c r="E98" s="22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70.5" customHeight="1">
      <c r="A99" s="167" t="s">
        <v>115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9.25" customHeight="1">
      <c r="A100" s="44" t="s">
        <v>31</v>
      </c>
      <c r="B100" s="180" t="s">
        <v>116</v>
      </c>
      <c r="C100" s="165"/>
      <c r="D100" s="166"/>
      <c r="E100" s="74">
        <f>ROUND(((E22/30/12)*5*30%),2)</f>
        <v>5.57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57" customHeight="1">
      <c r="A101" s="199" t="s">
        <v>117</v>
      </c>
      <c r="B101" s="165"/>
      <c r="C101" s="165"/>
      <c r="D101" s="165"/>
      <c r="E101" s="166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9.5" customHeight="1">
      <c r="A102" s="44" t="s">
        <v>118</v>
      </c>
      <c r="B102" s="203" t="s">
        <v>119</v>
      </c>
      <c r="C102" s="204"/>
      <c r="D102" s="205"/>
      <c r="E102" s="74">
        <f>ROUND(((E96+E100)*8%),2)</f>
        <v>0.57999999999999996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41.25" customHeight="1">
      <c r="A103" s="199" t="s">
        <v>120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33</v>
      </c>
      <c r="B104" s="180" t="s">
        <v>121</v>
      </c>
      <c r="C104" s="165"/>
      <c r="D104" s="166"/>
      <c r="E104" s="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8.75" customHeight="1">
      <c r="A105" s="46" t="s">
        <v>61</v>
      </c>
      <c r="B105" s="200" t="s">
        <v>122</v>
      </c>
      <c r="C105" s="178"/>
      <c r="D105" s="178"/>
      <c r="E105" s="4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18" customHeight="1">
      <c r="A106" s="201" t="s">
        <v>123</v>
      </c>
      <c r="B106" s="165"/>
      <c r="C106" s="165"/>
      <c r="D106" s="166"/>
      <c r="E106" s="32">
        <f>E84+E86+E90+E94+E96+E100+E102</f>
        <v>68.13000000000001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15.75" customHeight="1">
      <c r="A107" s="75"/>
      <c r="B107" s="75"/>
      <c r="C107" s="75"/>
      <c r="D107" s="75"/>
      <c r="E107" s="3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15.75" customHeight="1">
      <c r="A108" s="75"/>
      <c r="B108" s="75"/>
      <c r="C108" s="75"/>
      <c r="D108" s="75"/>
      <c r="E108" s="3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15.75" customHeight="1">
      <c r="A109" s="164" t="s">
        <v>124</v>
      </c>
      <c r="B109" s="165"/>
      <c r="C109" s="165"/>
      <c r="D109" s="165"/>
      <c r="E109" s="166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29.25" customHeight="1">
      <c r="A110" s="202" t="s">
        <v>12</v>
      </c>
      <c r="B110" s="210" t="s">
        <v>125</v>
      </c>
      <c r="C110" s="76" t="s">
        <v>126</v>
      </c>
      <c r="D110" s="76" t="s">
        <v>107</v>
      </c>
      <c r="E110" s="43" t="s">
        <v>47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191"/>
      <c r="B111" s="191"/>
      <c r="C111" s="7">
        <v>4</v>
      </c>
      <c r="D111" s="73">
        <v>0.05</v>
      </c>
      <c r="E111" s="32">
        <f>ROUND(((E22+E22/3)*(4/12)/12*($D$111)),2)</f>
        <v>2.48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48" customHeight="1">
      <c r="A112" s="211" t="s">
        <v>127</v>
      </c>
      <c r="B112" s="212"/>
      <c r="C112" s="212"/>
      <c r="D112" s="212"/>
      <c r="E112" s="2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49.5" customHeight="1">
      <c r="A113" s="167" t="s">
        <v>128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48.75" customHeight="1">
      <c r="A114" s="44" t="s">
        <v>14</v>
      </c>
      <c r="B114" s="215" t="s">
        <v>129</v>
      </c>
      <c r="C114" s="165"/>
      <c r="D114" s="166"/>
      <c r="E114" s="32">
        <f>ROUND((E111*$D$44),2)</f>
        <v>0.99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6" customHeight="1">
      <c r="A115" s="216" t="s">
        <v>130</v>
      </c>
      <c r="B115" s="169"/>
      <c r="C115" s="169"/>
      <c r="D115" s="169"/>
      <c r="E115" s="170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46" t="s">
        <v>17</v>
      </c>
      <c r="B116" s="217" t="s">
        <v>131</v>
      </c>
      <c r="C116" s="207"/>
      <c r="D116" s="208"/>
      <c r="E116" s="49">
        <f>ROUND(((E22+E28)*(4/12)*$D$111*$D$41),2)</f>
        <v>1.93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81" t="s">
        <v>132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15.75" customHeight="1">
      <c r="A118" s="201" t="s">
        <v>133</v>
      </c>
      <c r="B118" s="165"/>
      <c r="C118" s="165"/>
      <c r="D118" s="166"/>
      <c r="E118" s="32">
        <f>ROUND((E111+E114+E116),2)</f>
        <v>5.4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15.75" customHeight="1">
      <c r="A119" s="75"/>
      <c r="B119" s="75"/>
      <c r="C119" s="75"/>
      <c r="D119" s="75"/>
      <c r="E119" s="36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15.75" customHeight="1">
      <c r="A120" s="1"/>
      <c r="B120" s="25"/>
      <c r="C120" s="25"/>
      <c r="D120" s="2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15.75" customHeight="1">
      <c r="A121" s="182" t="s">
        <v>134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59" t="s">
        <v>135</v>
      </c>
      <c r="B122" s="180" t="s">
        <v>136</v>
      </c>
      <c r="C122" s="165"/>
      <c r="D122" s="166"/>
      <c r="E122" s="60">
        <f>E106</f>
        <v>68.13000000000001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59" t="s">
        <v>137</v>
      </c>
      <c r="B123" s="180" t="s">
        <v>138</v>
      </c>
      <c r="C123" s="165"/>
      <c r="D123" s="166"/>
      <c r="E123" s="61">
        <f>E118</f>
        <v>5.4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87" t="s">
        <v>139</v>
      </c>
      <c r="B124" s="165"/>
      <c r="C124" s="165"/>
      <c r="D124" s="166"/>
      <c r="E124" s="60">
        <f>SUM(E122:E123)</f>
        <v>73.530000000000015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57"/>
      <c r="B125" s="57"/>
      <c r="C125" s="57"/>
      <c r="D125" s="57"/>
      <c r="E125" s="7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218" t="s">
        <v>140</v>
      </c>
      <c r="B126" s="165"/>
      <c r="C126" s="165"/>
      <c r="D126" s="166"/>
      <c r="E126" s="78" t="s">
        <v>37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29" t="s">
        <v>12</v>
      </c>
      <c r="B127" s="180" t="s">
        <v>141</v>
      </c>
      <c r="C127" s="165"/>
      <c r="D127" s="166"/>
      <c r="E127" s="79">
        <f>'Uniformes Custos e Lucro'!L7</f>
        <v>47.064999999999998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80" t="s">
        <v>14</v>
      </c>
      <c r="B128" s="219" t="s">
        <v>142</v>
      </c>
      <c r="C128" s="165"/>
      <c r="D128" s="166"/>
      <c r="E128" s="79">
        <f>[1]LIMOEIRO!$F$62</f>
        <v>599.05999999999995</v>
      </c>
      <c r="F128" s="101"/>
      <c r="G128" s="11"/>
      <c r="H128" s="11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80" t="s">
        <v>17</v>
      </c>
      <c r="B129" s="81" t="s">
        <v>143</v>
      </c>
      <c r="C129" s="82"/>
      <c r="D129" s="83"/>
      <c r="E129" s="79">
        <v>58.56</v>
      </c>
      <c r="F129" s="101"/>
      <c r="G129" s="11"/>
      <c r="H129" s="1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29" t="s">
        <v>19</v>
      </c>
      <c r="B130" s="219" t="s">
        <v>144</v>
      </c>
      <c r="C130" s="165"/>
      <c r="D130" s="166"/>
      <c r="E130" s="79">
        <v>41.61</v>
      </c>
      <c r="F130" s="10"/>
      <c r="G130" s="101"/>
      <c r="H130" s="101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29" t="s">
        <v>29</v>
      </c>
      <c r="B131" s="180" t="s">
        <v>74</v>
      </c>
      <c r="C131" s="165"/>
      <c r="D131" s="166"/>
      <c r="E131" s="5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180" t="s">
        <v>145</v>
      </c>
      <c r="B132" s="165"/>
      <c r="C132" s="165"/>
      <c r="D132" s="166"/>
      <c r="E132" s="32">
        <f>SUM(E127:E131)</f>
        <v>746.29499999999996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3"/>
      <c r="U132" s="3"/>
      <c r="V132" s="3"/>
      <c r="W132" s="3"/>
      <c r="X132" s="3"/>
      <c r="Y132" s="3"/>
      <c r="Z132" s="3"/>
    </row>
    <row r="133" spans="1:26" ht="15.75" customHeight="1">
      <c r="A133" s="24"/>
      <c r="B133" s="24"/>
      <c r="C133" s="24"/>
      <c r="D133" s="24"/>
      <c r="E133" s="37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3"/>
      <c r="U133" s="3"/>
      <c r="V133" s="3"/>
      <c r="W133" s="3"/>
      <c r="X133" s="3"/>
      <c r="Y133" s="3"/>
      <c r="Z133" s="3"/>
    </row>
    <row r="134" spans="1:26" ht="15.75" customHeight="1">
      <c r="A134" s="84"/>
      <c r="B134" s="85"/>
      <c r="C134" s="1"/>
      <c r="D134" s="36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3"/>
      <c r="U134" s="3"/>
      <c r="V134" s="3"/>
      <c r="W134" s="3"/>
      <c r="X134" s="3"/>
      <c r="Y134" s="3"/>
      <c r="Z134" s="3"/>
    </row>
    <row r="135" spans="1:26" ht="15.75" customHeight="1">
      <c r="A135" s="218" t="s">
        <v>146</v>
      </c>
      <c r="B135" s="165"/>
      <c r="C135" s="166"/>
      <c r="D135" s="86" t="s">
        <v>46</v>
      </c>
      <c r="E135" s="78" t="s">
        <v>37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59" t="s">
        <v>12</v>
      </c>
      <c r="B136" s="87" t="s">
        <v>147</v>
      </c>
      <c r="C136" s="88"/>
      <c r="D136" s="89">
        <v>4.2900000000000001E-2</v>
      </c>
      <c r="E136" s="32">
        <f>(E22+E64+E79+E124+E132)*D136</f>
        <v>168.94941277500001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187" t="s">
        <v>148</v>
      </c>
      <c r="B137" s="165"/>
      <c r="C137" s="165"/>
      <c r="D137" s="165"/>
      <c r="E137" s="166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59" t="s">
        <v>14</v>
      </c>
      <c r="B138" s="87" t="s">
        <v>149</v>
      </c>
      <c r="C138" s="88"/>
      <c r="D138" s="89">
        <v>4.3200000000000002E-2</v>
      </c>
      <c r="E138" s="32">
        <f>(E22+E64+E79+E124+E132+D136)*D138</f>
        <v>170.13273048000002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87" t="s">
        <v>150</v>
      </c>
      <c r="B139" s="165"/>
      <c r="C139" s="165"/>
      <c r="D139" s="165"/>
      <c r="E139" s="16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17</v>
      </c>
      <c r="B140" s="87" t="s">
        <v>151</v>
      </c>
      <c r="C140" s="88"/>
      <c r="D140" s="7"/>
      <c r="E140" s="90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59"/>
      <c r="B141" s="87" t="s">
        <v>152</v>
      </c>
      <c r="C141" s="88"/>
      <c r="D141" s="91">
        <f>(1-(D143+D144+D146))/100</f>
        <v>9.134999999999999E-3</v>
      </c>
      <c r="E141" s="32">
        <f>ROUND((E22+E64+E79+E124+E132+E136+E138)/$D$141/100,2)</f>
        <v>4682.32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44" t="s">
        <v>153</v>
      </c>
      <c r="B142" s="29" t="s">
        <v>154</v>
      </c>
      <c r="C142" s="30"/>
      <c r="D142" s="4"/>
      <c r="E142" s="3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44"/>
      <c r="B143" s="29" t="s">
        <v>155</v>
      </c>
      <c r="C143" s="30"/>
      <c r="D143" s="92">
        <v>6.4999999999999997E-3</v>
      </c>
      <c r="E143" s="32">
        <f>E141*D143</f>
        <v>30.435079999999996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44"/>
      <c r="B144" s="29" t="s">
        <v>156</v>
      </c>
      <c r="C144" s="30"/>
      <c r="D144" s="92">
        <v>0.03</v>
      </c>
      <c r="E144" s="32">
        <f>E141*D144</f>
        <v>140.46959999999999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44" t="s">
        <v>157</v>
      </c>
      <c r="B145" s="29" t="s">
        <v>158</v>
      </c>
      <c r="C145" s="30"/>
      <c r="D145" s="92"/>
      <c r="E145" s="3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/>
      <c r="B146" s="29" t="s">
        <v>159</v>
      </c>
      <c r="C146" s="30"/>
      <c r="D146" s="92">
        <v>0.05</v>
      </c>
      <c r="E146" s="32">
        <f>E141*D146</f>
        <v>234.11599999999999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160</v>
      </c>
      <c r="C147" s="30"/>
      <c r="D147" s="92">
        <f>SUM(D143:D146)</f>
        <v>8.6499999999999994E-2</v>
      </c>
      <c r="E147" s="32">
        <f>E136+E138+E143+E144+E146</f>
        <v>744.10282325499998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84"/>
      <c r="B148" s="1"/>
      <c r="C148" s="1"/>
      <c r="D148" s="93"/>
      <c r="E148" s="37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57"/>
      <c r="B149" s="57"/>
      <c r="C149" s="57"/>
      <c r="D149" s="57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30" customHeight="1">
      <c r="A150" s="218" t="s">
        <v>161</v>
      </c>
      <c r="B150" s="165"/>
      <c r="C150" s="165"/>
      <c r="D150" s="166"/>
      <c r="E150" s="94" t="s">
        <v>162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182" t="s">
        <v>163</v>
      </c>
      <c r="B151" s="165"/>
      <c r="C151" s="165"/>
      <c r="D151" s="166"/>
      <c r="E151" s="17" t="s">
        <v>47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44" t="s">
        <v>12</v>
      </c>
      <c r="B152" s="187" t="s">
        <v>164</v>
      </c>
      <c r="C152" s="165"/>
      <c r="D152" s="166"/>
      <c r="E152" s="32">
        <f>E22</f>
        <v>1337.24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44" t="s">
        <v>14</v>
      </c>
      <c r="B153" s="187" t="s">
        <v>165</v>
      </c>
      <c r="C153" s="165"/>
      <c r="D153" s="166"/>
      <c r="E153" s="32">
        <f>E64</f>
        <v>1687.2497500000002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15.75" customHeight="1">
      <c r="A154" s="44" t="s">
        <v>17</v>
      </c>
      <c r="B154" s="187" t="s">
        <v>166</v>
      </c>
      <c r="C154" s="165"/>
      <c r="D154" s="166"/>
      <c r="E154" s="32">
        <f>E79</f>
        <v>93.9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44" t="s">
        <v>19</v>
      </c>
      <c r="B155" s="187" t="s">
        <v>167</v>
      </c>
      <c r="C155" s="165"/>
      <c r="D155" s="166"/>
      <c r="E155" s="32">
        <f>E124</f>
        <v>73.530000000000015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29</v>
      </c>
      <c r="B156" s="187" t="s">
        <v>168</v>
      </c>
      <c r="C156" s="165"/>
      <c r="D156" s="166"/>
      <c r="E156" s="32">
        <f>E132</f>
        <v>746.29499999999996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187" t="s">
        <v>169</v>
      </c>
      <c r="B157" s="165"/>
      <c r="C157" s="165"/>
      <c r="D157" s="166"/>
      <c r="E157" s="32">
        <f>SUM(E152:E156)</f>
        <v>3938.2147500000005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31</v>
      </c>
      <c r="B158" s="187" t="s">
        <v>170</v>
      </c>
      <c r="C158" s="165"/>
      <c r="D158" s="166"/>
      <c r="E158" s="32">
        <f>E147</f>
        <v>744.10282325499998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223" t="s">
        <v>171</v>
      </c>
      <c r="B159" s="165"/>
      <c r="C159" s="165"/>
      <c r="D159" s="166"/>
      <c r="E159" s="79">
        <f>E157+E158</f>
        <v>4682.3175732550008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187" t="s">
        <v>172</v>
      </c>
      <c r="B160" s="165"/>
      <c r="C160" s="165"/>
      <c r="D160" s="166"/>
      <c r="E160" s="95">
        <f>E15</f>
        <v>1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6.5" customHeight="1">
      <c r="A161" s="187" t="s">
        <v>173</v>
      </c>
      <c r="B161" s="165"/>
      <c r="C161" s="165"/>
      <c r="D161" s="166"/>
      <c r="E161" s="32">
        <f>ROUND(E160*E159,2)</f>
        <v>4682.32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29.25" customHeight="1">
      <c r="A162" s="187" t="s">
        <v>174</v>
      </c>
      <c r="B162" s="165"/>
      <c r="C162" s="165"/>
      <c r="D162" s="166"/>
      <c r="E162" s="32">
        <f>ROUND((E161*12),2)</f>
        <v>56187.839999999997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"/>
      <c r="B163" s="1"/>
      <c r="C163" s="1"/>
      <c r="D163" s="26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"/>
      <c r="B164" s="1"/>
      <c r="C164" s="1"/>
      <c r="D164" s="26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5.75" customHeight="1">
      <c r="A165" s="164" t="s">
        <v>175</v>
      </c>
      <c r="B165" s="165"/>
      <c r="C165" s="165"/>
      <c r="D165" s="165"/>
      <c r="E165" s="16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220" t="s">
        <v>176</v>
      </c>
      <c r="B166" s="165"/>
      <c r="C166" s="165"/>
      <c r="D166" s="166"/>
      <c r="E166" s="43" t="s">
        <v>47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80" t="s">
        <v>48</v>
      </c>
      <c r="B167" s="165"/>
      <c r="C167" s="165"/>
      <c r="D167" s="166"/>
      <c r="E167" s="32">
        <f>E28</f>
        <v>111.39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68" t="s">
        <v>177</v>
      </c>
      <c r="B168" s="169"/>
      <c r="C168" s="169"/>
      <c r="D168" s="170"/>
      <c r="E168" s="67">
        <f>E30</f>
        <v>161.81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4" t="s">
        <v>89</v>
      </c>
      <c r="B169" s="165"/>
      <c r="C169" s="165"/>
      <c r="D169" s="166"/>
      <c r="E169" s="61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1" t="s">
        <v>94</v>
      </c>
      <c r="B170" s="172"/>
      <c r="C170" s="172"/>
      <c r="D170" s="173"/>
      <c r="E170" s="96">
        <f>E77</f>
        <v>51.53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3.5" customHeight="1">
      <c r="A171" s="180" t="s">
        <v>178</v>
      </c>
      <c r="B171" s="165"/>
      <c r="C171" s="165"/>
      <c r="D171" s="166"/>
      <c r="E171" s="32">
        <f>SUM(E167:E170)</f>
        <v>324.73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28.5" customHeight="1">
      <c r="A172" s="187" t="s">
        <v>179</v>
      </c>
      <c r="B172" s="165"/>
      <c r="C172" s="166"/>
      <c r="D172" s="97">
        <v>7.8200000000000006E-2</v>
      </c>
      <c r="E172" s="32">
        <f>ROUND((E22*$D$172),2)</f>
        <v>104.57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80" t="s">
        <v>180</v>
      </c>
      <c r="B173" s="165"/>
      <c r="C173" s="165"/>
      <c r="D173" s="166"/>
      <c r="E173" s="32">
        <f>SUM(E171:E172)</f>
        <v>429.3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4"/>
      <c r="B174" s="24"/>
      <c r="C174" s="24"/>
      <c r="D174" s="24"/>
      <c r="E174" s="37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5.75" customHeight="1">
      <c r="A175" s="222" t="s">
        <v>284</v>
      </c>
      <c r="B175" s="172"/>
      <c r="C175" s="1"/>
      <c r="D175" s="26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15.75" customHeight="1">
      <c r="A176" s="214" t="s">
        <v>181</v>
      </c>
      <c r="B176" s="172"/>
      <c r="C176" s="1"/>
      <c r="D176" s="26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214" t="s">
        <v>182</v>
      </c>
      <c r="B177" s="172"/>
      <c r="C177" s="1"/>
      <c r="D177" s="2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"/>
      <c r="B178" s="2"/>
      <c r="C178" s="2"/>
      <c r="D178" s="9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"/>
      <c r="B179" s="2" t="s">
        <v>285</v>
      </c>
      <c r="C179" s="2"/>
      <c r="D179" s="9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"/>
      <c r="B180" s="2"/>
      <c r="C180" s="2"/>
      <c r="D180" s="9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"/>
      <c r="B181" s="2"/>
      <c r="C181" s="2"/>
      <c r="D181" s="9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</sheetData>
  <mergeCells count="128">
    <mergeCell ref="A95:E95"/>
    <mergeCell ref="A96:A97"/>
    <mergeCell ref="B96:B97"/>
    <mergeCell ref="E96:E97"/>
    <mergeCell ref="B61:D61"/>
    <mergeCell ref="A62:D62"/>
    <mergeCell ref="B63:D63"/>
    <mergeCell ref="A64:D64"/>
    <mergeCell ref="A66:C66"/>
    <mergeCell ref="B67:C67"/>
    <mergeCell ref="A92:E92"/>
    <mergeCell ref="A93:E93"/>
    <mergeCell ref="B94:D94"/>
    <mergeCell ref="B77:D77"/>
    <mergeCell ref="A78:E78"/>
    <mergeCell ref="A79:D79"/>
    <mergeCell ref="A82:C82"/>
    <mergeCell ref="A83:E83"/>
    <mergeCell ref="E86:E87"/>
    <mergeCell ref="E90:E91"/>
    <mergeCell ref="A85:E85"/>
    <mergeCell ref="A86:A87"/>
    <mergeCell ref="B86:C87"/>
    <mergeCell ref="A88:E88"/>
    <mergeCell ref="B43:C43"/>
    <mergeCell ref="A44:C44"/>
    <mergeCell ref="A45:E45"/>
    <mergeCell ref="A47:E47"/>
    <mergeCell ref="A53:E53"/>
    <mergeCell ref="A55:E55"/>
    <mergeCell ref="A57:C57"/>
    <mergeCell ref="A59:E59"/>
    <mergeCell ref="B60:D60"/>
    <mergeCell ref="A32:D32"/>
    <mergeCell ref="A35:E35"/>
    <mergeCell ref="B36:C36"/>
    <mergeCell ref="B37:C37"/>
    <mergeCell ref="B38:C38"/>
    <mergeCell ref="B39:C39"/>
    <mergeCell ref="B40:C40"/>
    <mergeCell ref="B41:C41"/>
    <mergeCell ref="B42:C42"/>
    <mergeCell ref="B12:D12"/>
    <mergeCell ref="B15:D15"/>
    <mergeCell ref="A18:C18"/>
    <mergeCell ref="B22:C22"/>
    <mergeCell ref="A25:C25"/>
    <mergeCell ref="A26:E26"/>
    <mergeCell ref="A29:E29"/>
    <mergeCell ref="A31:E31"/>
    <mergeCell ref="A1:E1"/>
    <mergeCell ref="A2:E2"/>
    <mergeCell ref="A3:E3"/>
    <mergeCell ref="B4:D4"/>
    <mergeCell ref="B5:D5"/>
    <mergeCell ref="B6:D6"/>
    <mergeCell ref="B7:D7"/>
    <mergeCell ref="A8:E8"/>
    <mergeCell ref="B9:D9"/>
    <mergeCell ref="A173:D173"/>
    <mergeCell ref="A175:B175"/>
    <mergeCell ref="A176:B176"/>
    <mergeCell ref="A177:B177"/>
    <mergeCell ref="A161:D161"/>
    <mergeCell ref="A162:D162"/>
    <mergeCell ref="A165:E165"/>
    <mergeCell ref="A166:D166"/>
    <mergeCell ref="A167:D167"/>
    <mergeCell ref="A168:D168"/>
    <mergeCell ref="A169:D169"/>
    <mergeCell ref="B155:D155"/>
    <mergeCell ref="B156:D156"/>
    <mergeCell ref="A157:D157"/>
    <mergeCell ref="B158:D158"/>
    <mergeCell ref="A159:D159"/>
    <mergeCell ref="A160:D160"/>
    <mergeCell ref="A170:D170"/>
    <mergeCell ref="A171:D171"/>
    <mergeCell ref="A172:C172"/>
    <mergeCell ref="A132:D132"/>
    <mergeCell ref="A135:C135"/>
    <mergeCell ref="A137:E137"/>
    <mergeCell ref="A139:E139"/>
    <mergeCell ref="A150:D150"/>
    <mergeCell ref="A151:D151"/>
    <mergeCell ref="B152:D152"/>
    <mergeCell ref="B153:D153"/>
    <mergeCell ref="B154:D154"/>
    <mergeCell ref="A121:E121"/>
    <mergeCell ref="B122:D122"/>
    <mergeCell ref="B123:D123"/>
    <mergeCell ref="A124:D124"/>
    <mergeCell ref="A126:D126"/>
    <mergeCell ref="B127:D127"/>
    <mergeCell ref="B128:D128"/>
    <mergeCell ref="B130:D130"/>
    <mergeCell ref="B131:D131"/>
    <mergeCell ref="A110:A111"/>
    <mergeCell ref="B110:B111"/>
    <mergeCell ref="A112:E112"/>
    <mergeCell ref="A113:E113"/>
    <mergeCell ref="B114:D114"/>
    <mergeCell ref="A115:E115"/>
    <mergeCell ref="B116:D116"/>
    <mergeCell ref="A117:E117"/>
    <mergeCell ref="A118:D118"/>
    <mergeCell ref="A98:E98"/>
    <mergeCell ref="A99:E99"/>
    <mergeCell ref="B100:D100"/>
    <mergeCell ref="A101:E101"/>
    <mergeCell ref="A103:E103"/>
    <mergeCell ref="B104:D104"/>
    <mergeCell ref="B105:D105"/>
    <mergeCell ref="A106:D106"/>
    <mergeCell ref="A109:E109"/>
    <mergeCell ref="B102:D102"/>
    <mergeCell ref="A89:E89"/>
    <mergeCell ref="A90:A91"/>
    <mergeCell ref="B90:B91"/>
    <mergeCell ref="A68:E68"/>
    <mergeCell ref="A69:E69"/>
    <mergeCell ref="B70:D70"/>
    <mergeCell ref="A71:E71"/>
    <mergeCell ref="B72:D72"/>
    <mergeCell ref="A73:E73"/>
    <mergeCell ref="B74:D74"/>
    <mergeCell ref="A75:E75"/>
    <mergeCell ref="B76:D76"/>
  </mergeCells>
  <pageMargins left="0.7" right="0.7" top="0.75" bottom="0.75" header="0" footer="0"/>
  <pageSetup paperSize="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196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5.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6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6.2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6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.7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0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0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5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42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4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4.2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9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7.2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8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8.7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54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5.2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9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6.7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0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51.7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9.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4.2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7.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5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6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[1]PACAJUS!$F$62</f>
        <v>620.28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767.51499999999999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169.85975077500001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171.04943448000003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4606.6899999999996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29.943484999999995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138.20069999999998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138.20069999999998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647.25407025499999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767.51499999999999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3959.4347500000003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647.25407025499999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4606.6888202549999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4606.6899999999996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55280.28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285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197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0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5.2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8.2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9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8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0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0.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7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4.2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9.2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2.2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5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9.2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9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8.7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62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2.2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53.2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7.2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2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1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0.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0.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2.2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.7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1.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4.2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4.2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6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2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[1]QUIXADÁ!$F$62</f>
        <v>610.1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757.33499999999992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169.42302877500003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170.60965848000004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4695.4399999999996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30.520359999999997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140.86319999999998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234.77199999999999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746.18824725500008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757.33499999999992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3949.2547500000005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746.18824725500008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4695.4429972550006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4695.4399999999996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56345.279999999999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3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285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85"/>
  <sheetViews>
    <sheetView workbookViewId="0">
      <pane ySplit="1" topLeftCell="A158" activePane="bottomLeft" state="frozen"/>
      <selection pane="bottomLeft" activeCell="A181" sqref="A5:E181"/>
    </sheetView>
  </sheetViews>
  <sheetFormatPr defaultColWidth="12.42578125" defaultRowHeight="12.75"/>
  <cols>
    <col min="1" max="1" width="6" customWidth="1"/>
    <col min="2" max="2" width="49.28515625" customWidth="1"/>
    <col min="3" max="3" width="19.140625" customWidth="1"/>
    <col min="4" max="4" width="16.42578125" customWidth="1"/>
    <col min="5" max="5" width="15.42578125" customWidth="1"/>
  </cols>
  <sheetData>
    <row r="1" spans="1:5" ht="15">
      <c r="A1" s="1" t="s">
        <v>0</v>
      </c>
      <c r="B1" s="1"/>
      <c r="C1" s="1"/>
      <c r="D1" s="1"/>
      <c r="E1" s="1"/>
    </row>
    <row r="2" spans="1:5" ht="15">
      <c r="A2" s="1" t="s">
        <v>1</v>
      </c>
      <c r="B2" s="1"/>
      <c r="C2" s="1"/>
      <c r="D2" s="1"/>
      <c r="E2" s="1"/>
    </row>
    <row r="3" spans="1:5" ht="15">
      <c r="A3" s="1" t="s">
        <v>2</v>
      </c>
      <c r="B3" s="1"/>
      <c r="C3" s="1"/>
      <c r="D3" s="1"/>
      <c r="E3" s="1"/>
    </row>
    <row r="4" spans="1:5" ht="15">
      <c r="A4" s="1"/>
      <c r="B4" s="1"/>
      <c r="C4" s="1"/>
      <c r="D4" s="1"/>
      <c r="E4" s="1"/>
    </row>
    <row r="5" spans="1:5" ht="15">
      <c r="A5" s="186" t="s">
        <v>274</v>
      </c>
      <c r="B5" s="172"/>
      <c r="C5" s="172"/>
      <c r="D5" s="172"/>
      <c r="E5" s="172"/>
    </row>
    <row r="6" spans="1:5" ht="15">
      <c r="A6" s="186" t="s">
        <v>198</v>
      </c>
      <c r="B6" s="172"/>
      <c r="C6" s="172"/>
      <c r="D6" s="172"/>
      <c r="E6" s="172"/>
    </row>
    <row r="7" spans="1:5" ht="15">
      <c r="A7" s="164" t="s">
        <v>11</v>
      </c>
      <c r="B7" s="165"/>
      <c r="C7" s="165"/>
      <c r="D7" s="165"/>
      <c r="E7" s="166"/>
    </row>
    <row r="8" spans="1:5" ht="15">
      <c r="A8" s="4" t="s">
        <v>12</v>
      </c>
      <c r="B8" s="180" t="s">
        <v>13</v>
      </c>
      <c r="C8" s="165"/>
      <c r="D8" s="165"/>
      <c r="E8" s="5"/>
    </row>
    <row r="9" spans="1:5" ht="15">
      <c r="A9" s="4" t="s">
        <v>14</v>
      </c>
      <c r="B9" s="180" t="s">
        <v>15</v>
      </c>
      <c r="C9" s="165"/>
      <c r="D9" s="165"/>
      <c r="E9" s="6" t="s">
        <v>198</v>
      </c>
    </row>
    <row r="10" spans="1:5" ht="15">
      <c r="A10" s="4" t="s">
        <v>17</v>
      </c>
      <c r="B10" s="187" t="s">
        <v>18</v>
      </c>
      <c r="C10" s="165"/>
      <c r="D10" s="165"/>
      <c r="E10" s="6">
        <v>2023</v>
      </c>
    </row>
    <row r="11" spans="1:5" ht="15">
      <c r="A11" s="4" t="s">
        <v>19</v>
      </c>
      <c r="B11" s="180" t="s">
        <v>20</v>
      </c>
      <c r="C11" s="165"/>
      <c r="D11" s="165"/>
      <c r="E11" s="7">
        <v>12</v>
      </c>
    </row>
    <row r="12" spans="1:5">
      <c r="A12" s="188" t="s">
        <v>21</v>
      </c>
      <c r="B12" s="165"/>
      <c r="C12" s="165"/>
      <c r="D12" s="165"/>
      <c r="E12" s="166"/>
    </row>
    <row r="13" spans="1:5" ht="30">
      <c r="A13" s="8" t="s">
        <v>12</v>
      </c>
      <c r="B13" s="189" t="s">
        <v>22</v>
      </c>
      <c r="C13" s="165"/>
      <c r="D13" s="166"/>
      <c r="E13" s="9" t="s">
        <v>23</v>
      </c>
    </row>
    <row r="14" spans="1:5" ht="15">
      <c r="A14" s="4" t="s">
        <v>14</v>
      </c>
      <c r="B14" s="12" t="s">
        <v>24</v>
      </c>
      <c r="C14" s="12"/>
      <c r="D14" s="13"/>
      <c r="E14" s="7">
        <v>5143</v>
      </c>
    </row>
    <row r="15" spans="1:5" ht="15">
      <c r="A15" s="4" t="s">
        <v>17</v>
      </c>
      <c r="B15" s="14" t="s">
        <v>25</v>
      </c>
      <c r="C15" s="15"/>
      <c r="D15" s="16"/>
      <c r="E15" s="9" t="s">
        <v>26</v>
      </c>
    </row>
    <row r="16" spans="1:5" ht="30">
      <c r="A16" s="4" t="s">
        <v>19</v>
      </c>
      <c r="B16" s="180" t="s">
        <v>27</v>
      </c>
      <c r="C16" s="165"/>
      <c r="D16" s="166"/>
      <c r="E16" s="17" t="s">
        <v>28</v>
      </c>
    </row>
    <row r="17" spans="1:5" ht="15">
      <c r="A17" s="18" t="s">
        <v>29</v>
      </c>
      <c r="B17" s="19" t="s">
        <v>30</v>
      </c>
      <c r="C17" s="20"/>
      <c r="D17" s="21"/>
      <c r="E17" s="22">
        <v>1337.24</v>
      </c>
    </row>
    <row r="18" spans="1:5" ht="15">
      <c r="A18" s="4" t="s">
        <v>31</v>
      </c>
      <c r="B18" s="12" t="s">
        <v>32</v>
      </c>
      <c r="C18" s="12"/>
      <c r="D18" s="13"/>
      <c r="E18" s="23" t="s">
        <v>279</v>
      </c>
    </row>
    <row r="19" spans="1:5" ht="15">
      <c r="A19" s="4" t="s">
        <v>33</v>
      </c>
      <c r="B19" s="180" t="s">
        <v>34</v>
      </c>
      <c r="C19" s="165"/>
      <c r="D19" s="166"/>
      <c r="E19" s="7">
        <v>1</v>
      </c>
    </row>
    <row r="20" spans="1:5" ht="15">
      <c r="A20" s="1"/>
      <c r="B20" s="24"/>
      <c r="C20" s="24"/>
      <c r="D20" s="24"/>
      <c r="E20" s="25"/>
    </row>
    <row r="21" spans="1:5" ht="15">
      <c r="A21" s="1"/>
      <c r="B21" s="1"/>
      <c r="C21" s="1"/>
      <c r="D21" s="26"/>
      <c r="E21" s="1"/>
    </row>
    <row r="22" spans="1:5" ht="30">
      <c r="A22" s="183" t="s">
        <v>35</v>
      </c>
      <c r="B22" s="165"/>
      <c r="C22" s="166"/>
      <c r="D22" s="27" t="s">
        <v>36</v>
      </c>
      <c r="E22" s="28" t="s">
        <v>37</v>
      </c>
    </row>
    <row r="23" spans="1:5" ht="15">
      <c r="A23" s="8" t="s">
        <v>12</v>
      </c>
      <c r="B23" s="29" t="s">
        <v>38</v>
      </c>
      <c r="C23" s="30"/>
      <c r="D23" s="31"/>
      <c r="E23" s="32">
        <f>E17</f>
        <v>1337.24</v>
      </c>
    </row>
    <row r="24" spans="1:5" ht="15">
      <c r="A24" s="4" t="s">
        <v>14</v>
      </c>
      <c r="B24" s="29" t="s">
        <v>39</v>
      </c>
      <c r="C24" s="30"/>
      <c r="D24" s="31"/>
      <c r="E24" s="32">
        <f>SUM(E23:E23)</f>
        <v>1337.24</v>
      </c>
    </row>
    <row r="25" spans="1:5" ht="15">
      <c r="A25" s="4" t="s">
        <v>17</v>
      </c>
      <c r="B25" s="34" t="s">
        <v>40</v>
      </c>
      <c r="C25" s="34"/>
      <c r="D25" s="31"/>
      <c r="E25" s="35">
        <v>1</v>
      </c>
    </row>
    <row r="26" spans="1:5" ht="15">
      <c r="A26" s="4" t="s">
        <v>19</v>
      </c>
      <c r="B26" s="180" t="s">
        <v>41</v>
      </c>
      <c r="C26" s="166"/>
      <c r="D26" s="31"/>
      <c r="E26" s="32">
        <f>E24*E25</f>
        <v>1337.24</v>
      </c>
    </row>
    <row r="27" spans="1:5" ht="15">
      <c r="A27" s="1"/>
      <c r="B27" s="24"/>
      <c r="C27" s="24"/>
      <c r="D27" s="26"/>
      <c r="E27" s="36"/>
    </row>
    <row r="28" spans="1:5" ht="15">
      <c r="A28" s="1"/>
      <c r="B28" s="1"/>
      <c r="C28" s="1"/>
      <c r="D28" s="26"/>
      <c r="E28" s="37"/>
    </row>
    <row r="29" spans="1:5" ht="30">
      <c r="A29" s="184" t="s">
        <v>42</v>
      </c>
      <c r="B29" s="165"/>
      <c r="C29" s="166"/>
      <c r="D29" s="27" t="s">
        <v>36</v>
      </c>
      <c r="E29" s="38" t="s">
        <v>37</v>
      </c>
    </row>
    <row r="30" spans="1:5" ht="15">
      <c r="A30" s="164" t="s">
        <v>43</v>
      </c>
      <c r="B30" s="165"/>
      <c r="C30" s="165"/>
      <c r="D30" s="165"/>
      <c r="E30" s="166"/>
    </row>
    <row r="31" spans="1:5" ht="15">
      <c r="A31" s="39" t="s">
        <v>44</v>
      </c>
      <c r="B31" s="40" t="s">
        <v>45</v>
      </c>
      <c r="C31" s="41"/>
      <c r="D31" s="42" t="s">
        <v>46</v>
      </c>
      <c r="E31" s="43" t="s">
        <v>47</v>
      </c>
    </row>
    <row r="32" spans="1:5" ht="15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</row>
    <row r="33" spans="1:5" ht="15">
      <c r="A33" s="171" t="s">
        <v>49</v>
      </c>
      <c r="B33" s="172"/>
      <c r="C33" s="172"/>
      <c r="D33" s="172"/>
      <c r="E33" s="173"/>
    </row>
    <row r="34" spans="1:5" ht="15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</row>
    <row r="35" spans="1:5" ht="13.5">
      <c r="A35" s="167" t="s">
        <v>51</v>
      </c>
      <c r="B35" s="165"/>
      <c r="C35" s="165"/>
      <c r="D35" s="165"/>
      <c r="E35" s="166"/>
    </row>
    <row r="36" spans="1:5" ht="15">
      <c r="A36" s="185" t="s">
        <v>52</v>
      </c>
      <c r="B36" s="165"/>
      <c r="C36" s="165"/>
      <c r="D36" s="166"/>
      <c r="E36" s="32">
        <f>ROUND((E32+E34),2)</f>
        <v>273.2</v>
      </c>
    </row>
    <row r="37" spans="1:5" ht="15">
      <c r="A37" s="50"/>
      <c r="B37" s="50"/>
      <c r="C37" s="50"/>
      <c r="D37" s="50"/>
      <c r="E37" s="36"/>
    </row>
    <row r="38" spans="1:5" ht="15">
      <c r="A38" s="50"/>
      <c r="B38" s="50"/>
      <c r="C38" s="50"/>
      <c r="D38" s="50"/>
      <c r="E38" s="37"/>
    </row>
    <row r="39" spans="1:5" ht="15">
      <c r="A39" s="164" t="s">
        <v>53</v>
      </c>
      <c r="B39" s="165"/>
      <c r="C39" s="165"/>
      <c r="D39" s="165"/>
      <c r="E39" s="166"/>
    </row>
    <row r="40" spans="1:5" ht="15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</row>
    <row r="41" spans="1:5" ht="15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</row>
    <row r="42" spans="1:5" ht="15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</row>
    <row r="43" spans="1:5" ht="15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</row>
    <row r="44" spans="1:5" ht="15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</row>
    <row r="45" spans="1:5" ht="15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</row>
    <row r="46" spans="1:5" ht="15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</row>
    <row r="47" spans="1:5" ht="15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</row>
    <row r="48" spans="1:5" ht="15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</row>
    <row r="49" spans="1:5" ht="15">
      <c r="A49" s="180" t="s">
        <v>64</v>
      </c>
      <c r="B49" s="165"/>
      <c r="C49" s="165"/>
      <c r="D49" s="165"/>
      <c r="E49" s="166"/>
    </row>
    <row r="50" spans="1:5" ht="15">
      <c r="A50" s="24"/>
      <c r="B50" s="24"/>
      <c r="C50" s="24"/>
      <c r="D50" s="24"/>
      <c r="E50" s="24"/>
    </row>
    <row r="51" spans="1:5" ht="15">
      <c r="A51" s="164" t="s">
        <v>65</v>
      </c>
      <c r="B51" s="165"/>
      <c r="C51" s="165"/>
      <c r="D51" s="165"/>
      <c r="E51" s="166"/>
    </row>
    <row r="52" spans="1:5" ht="15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</row>
    <row r="53" spans="1:5" ht="15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</row>
    <row r="54" spans="1:5" ht="15">
      <c r="A54" s="29" t="s">
        <v>17</v>
      </c>
      <c r="B54" s="47" t="s">
        <v>68</v>
      </c>
      <c r="C54" s="54"/>
      <c r="D54" s="22"/>
      <c r="E54" s="32">
        <v>94.5</v>
      </c>
    </row>
    <row r="55" spans="1:5" ht="15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</row>
    <row r="56" spans="1:5" ht="15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</row>
    <row r="57" spans="1:5" ht="43.5" customHeight="1">
      <c r="A57" s="181" t="s">
        <v>71</v>
      </c>
      <c r="B57" s="165"/>
      <c r="C57" s="165"/>
      <c r="D57" s="165"/>
      <c r="E57" s="166"/>
    </row>
    <row r="58" spans="1:5" ht="15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</row>
    <row r="59" spans="1:5" ht="42" customHeight="1">
      <c r="A59" s="181" t="s">
        <v>73</v>
      </c>
      <c r="B59" s="165"/>
      <c r="C59" s="165"/>
      <c r="D59" s="165"/>
      <c r="E59" s="166"/>
    </row>
    <row r="60" spans="1:5" ht="15">
      <c r="A60" s="29" t="s">
        <v>33</v>
      </c>
      <c r="B60" s="29" t="s">
        <v>74</v>
      </c>
      <c r="C60" s="4"/>
      <c r="D60" s="31"/>
      <c r="E60" s="56"/>
    </row>
    <row r="61" spans="1:5" ht="15">
      <c r="A61" s="180" t="s">
        <v>75</v>
      </c>
      <c r="B61" s="165"/>
      <c r="C61" s="166"/>
      <c r="D61" s="31"/>
      <c r="E61" s="32">
        <f>SUM(E52:E60)</f>
        <v>773.08975000000009</v>
      </c>
    </row>
    <row r="62" spans="1:5" ht="15.75">
      <c r="A62" s="57"/>
      <c r="B62" s="57"/>
      <c r="C62" s="57"/>
      <c r="D62" s="57"/>
      <c r="E62" s="2"/>
    </row>
    <row r="63" spans="1:5" ht="13.5">
      <c r="A63" s="182" t="s">
        <v>76</v>
      </c>
      <c r="B63" s="165"/>
      <c r="C63" s="165"/>
      <c r="D63" s="165"/>
      <c r="E63" s="166"/>
    </row>
    <row r="64" spans="1:5" ht="15">
      <c r="A64" s="59" t="s">
        <v>44</v>
      </c>
      <c r="B64" s="180" t="s">
        <v>45</v>
      </c>
      <c r="C64" s="165"/>
      <c r="D64" s="166"/>
      <c r="E64" s="60">
        <f>E36</f>
        <v>273.2</v>
      </c>
    </row>
    <row r="65" spans="1:5" ht="15">
      <c r="A65" s="59" t="s">
        <v>77</v>
      </c>
      <c r="B65" s="180" t="s">
        <v>78</v>
      </c>
      <c r="C65" s="165"/>
      <c r="D65" s="166"/>
      <c r="E65" s="61">
        <f>E48</f>
        <v>640.96</v>
      </c>
    </row>
    <row r="66" spans="1:5" ht="15">
      <c r="A66" s="187" t="s">
        <v>79</v>
      </c>
      <c r="B66" s="165"/>
      <c r="C66" s="165"/>
      <c r="D66" s="166"/>
      <c r="E66" s="61"/>
    </row>
    <row r="67" spans="1:5" ht="15">
      <c r="A67" s="59" t="s">
        <v>80</v>
      </c>
      <c r="B67" s="187" t="s">
        <v>81</v>
      </c>
      <c r="C67" s="165"/>
      <c r="D67" s="166"/>
      <c r="E67" s="60">
        <f>E61</f>
        <v>773.08975000000009</v>
      </c>
    </row>
    <row r="68" spans="1:5" ht="15">
      <c r="A68" s="187" t="s">
        <v>82</v>
      </c>
      <c r="B68" s="165"/>
      <c r="C68" s="165"/>
      <c r="D68" s="166"/>
      <c r="E68" s="60">
        <f>SUM(E64:E67)</f>
        <v>1687.2497500000002</v>
      </c>
    </row>
    <row r="69" spans="1:5" ht="15">
      <c r="A69" s="57"/>
      <c r="B69" s="57"/>
      <c r="C69" s="57"/>
      <c r="D69" s="57"/>
      <c r="E69" s="62"/>
    </row>
    <row r="70" spans="1:5" ht="30">
      <c r="A70" s="188" t="s">
        <v>83</v>
      </c>
      <c r="B70" s="165"/>
      <c r="C70" s="166"/>
      <c r="D70" s="63" t="s">
        <v>36</v>
      </c>
      <c r="E70" s="28" t="s">
        <v>37</v>
      </c>
    </row>
    <row r="71" spans="1:5" ht="39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</row>
    <row r="72" spans="1:5" ht="40.5" customHeight="1">
      <c r="A72" s="167" t="s">
        <v>85</v>
      </c>
      <c r="B72" s="165"/>
      <c r="C72" s="165"/>
      <c r="D72" s="165"/>
      <c r="E72" s="166"/>
    </row>
    <row r="73" spans="1:5" ht="48.75" customHeight="1">
      <c r="A73" s="167" t="s">
        <v>86</v>
      </c>
      <c r="B73" s="165"/>
      <c r="C73" s="165"/>
      <c r="D73" s="165"/>
      <c r="E73" s="166"/>
    </row>
    <row r="74" spans="1:5" ht="32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</row>
    <row r="75" spans="1:5" ht="37.5" customHeight="1">
      <c r="A75" s="171" t="s">
        <v>88</v>
      </c>
      <c r="B75" s="172"/>
      <c r="C75" s="172"/>
      <c r="D75" s="172"/>
      <c r="E75" s="173"/>
    </row>
    <row r="76" spans="1:5" ht="37.5" customHeight="1">
      <c r="A76" s="64" t="s">
        <v>17</v>
      </c>
      <c r="B76" s="174" t="s">
        <v>89</v>
      </c>
      <c r="C76" s="165"/>
      <c r="D76" s="166"/>
      <c r="E76" s="61">
        <v>0</v>
      </c>
    </row>
    <row r="77" spans="1:5" ht="48.75" customHeight="1">
      <c r="A77" s="167" t="s">
        <v>90</v>
      </c>
      <c r="B77" s="165"/>
      <c r="C77" s="165"/>
      <c r="D77" s="165"/>
      <c r="E77" s="166"/>
    </row>
    <row r="78" spans="1:5" ht="30.7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</row>
    <row r="79" spans="1:5" ht="48" customHeight="1">
      <c r="A79" s="176" t="s">
        <v>92</v>
      </c>
      <c r="B79" s="172"/>
      <c r="C79" s="172"/>
      <c r="D79" s="172"/>
      <c r="E79" s="173"/>
    </row>
    <row r="80" spans="1:5" ht="27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</row>
    <row r="81" spans="1:26" ht="27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</row>
    <row r="82" spans="1:26" ht="46.5" customHeight="1">
      <c r="A82" s="176" t="s">
        <v>271</v>
      </c>
      <c r="B82" s="172"/>
      <c r="C82" s="172"/>
      <c r="D82" s="172"/>
      <c r="E82" s="173"/>
    </row>
    <row r="83" spans="1:26" ht="15">
      <c r="A83" s="185" t="s">
        <v>96</v>
      </c>
      <c r="B83" s="165"/>
      <c r="C83" s="165"/>
      <c r="D83" s="166"/>
      <c r="E83" s="32">
        <f>ROUND((E71+E74+E76+E78+E80+E81),2)</f>
        <v>93.9</v>
      </c>
    </row>
    <row r="84" spans="1:26" ht="15">
      <c r="A84" s="50"/>
      <c r="B84" s="50"/>
      <c r="C84" s="50"/>
      <c r="D84" s="50"/>
      <c r="E84" s="37"/>
    </row>
    <row r="85" spans="1:26" ht="15">
      <c r="A85" s="50"/>
      <c r="B85" s="50"/>
      <c r="C85" s="50"/>
      <c r="D85" s="50"/>
      <c r="E85" s="37"/>
    </row>
    <row r="86" spans="1:26" ht="30">
      <c r="A86" s="188" t="s">
        <v>97</v>
      </c>
      <c r="B86" s="165"/>
      <c r="C86" s="166"/>
      <c r="D86" s="63" t="s">
        <v>36</v>
      </c>
      <c r="E86" s="38" t="s">
        <v>37</v>
      </c>
    </row>
    <row r="87" spans="1:26" ht="15">
      <c r="A87" s="164" t="s">
        <v>98</v>
      </c>
      <c r="B87" s="165"/>
      <c r="C87" s="165"/>
      <c r="D87" s="165"/>
      <c r="E87" s="166"/>
    </row>
    <row r="88" spans="1:26" ht="33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</row>
    <row r="89" spans="1:26" ht="41.25" customHeight="1">
      <c r="A89" s="197" t="s">
        <v>100</v>
      </c>
      <c r="B89" s="169"/>
      <c r="C89" s="169"/>
      <c r="D89" s="169"/>
      <c r="E89" s="170"/>
    </row>
    <row r="90" spans="1:26" ht="45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</row>
    <row r="91" spans="1:26" ht="15">
      <c r="A91" s="191"/>
      <c r="B91" s="193"/>
      <c r="C91" s="194"/>
      <c r="D91" s="55">
        <v>3</v>
      </c>
      <c r="E91" s="196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44.25" customHeight="1">
      <c r="A92" s="167" t="s">
        <v>103</v>
      </c>
      <c r="B92" s="165"/>
      <c r="C92" s="165"/>
      <c r="D92" s="165"/>
      <c r="E92" s="16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64.5" customHeight="1">
      <c r="A93" s="167" t="s">
        <v>104</v>
      </c>
      <c r="B93" s="165"/>
      <c r="C93" s="165"/>
      <c r="D93" s="165"/>
      <c r="E93" s="16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45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30.75" customHeight="1">
      <c r="A95" s="191"/>
      <c r="B95" s="191"/>
      <c r="C95" s="7">
        <v>5</v>
      </c>
      <c r="D95" s="73">
        <v>0.03</v>
      </c>
      <c r="E95" s="19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49.5" customHeight="1">
      <c r="A96" s="206" t="s">
        <v>108</v>
      </c>
      <c r="B96" s="207"/>
      <c r="C96" s="207"/>
      <c r="D96" s="207"/>
      <c r="E96" s="20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48" customHeight="1">
      <c r="A97" s="167" t="s">
        <v>109</v>
      </c>
      <c r="B97" s="165"/>
      <c r="C97" s="165"/>
      <c r="D97" s="165"/>
      <c r="E97" s="16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54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37.5" customHeight="1">
      <c r="A99" s="209" t="s">
        <v>111</v>
      </c>
      <c r="B99" s="165"/>
      <c r="C99" s="165"/>
      <c r="D99" s="165"/>
      <c r="E99" s="166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30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35.25" customHeight="1">
      <c r="A101" s="191"/>
      <c r="B101" s="191"/>
      <c r="C101" s="7">
        <v>15</v>
      </c>
      <c r="D101" s="73">
        <v>0.03</v>
      </c>
      <c r="E101" s="19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46.5" customHeight="1">
      <c r="A102" s="211" t="s">
        <v>114</v>
      </c>
      <c r="B102" s="212"/>
      <c r="C102" s="212"/>
      <c r="D102" s="212"/>
      <c r="E102" s="21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62.25" customHeight="1">
      <c r="A103" s="167" t="s">
        <v>115</v>
      </c>
      <c r="B103" s="165"/>
      <c r="C103" s="165"/>
      <c r="D103" s="165"/>
      <c r="E103" s="16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39.7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54" customHeight="1">
      <c r="A105" s="199" t="s">
        <v>117</v>
      </c>
      <c r="B105" s="165"/>
      <c r="C105" s="165"/>
      <c r="D105" s="165"/>
      <c r="E105" s="16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57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44.25" customHeight="1">
      <c r="A107" s="199" t="s">
        <v>120</v>
      </c>
      <c r="B107" s="165"/>
      <c r="C107" s="165"/>
      <c r="D107" s="165"/>
      <c r="E107" s="16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46.5" customHeight="1">
      <c r="A108" s="44" t="s">
        <v>33</v>
      </c>
      <c r="B108" s="180" t="s">
        <v>121</v>
      </c>
      <c r="C108" s="165"/>
      <c r="D108" s="166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53.25" customHeight="1">
      <c r="A109" s="46" t="s">
        <v>61</v>
      </c>
      <c r="B109" s="200" t="s">
        <v>122</v>
      </c>
      <c r="C109" s="178"/>
      <c r="D109" s="178"/>
      <c r="E109" s="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">
      <c r="A111" s="75"/>
      <c r="B111" s="75"/>
      <c r="C111" s="75"/>
      <c r="D111" s="75"/>
      <c r="E111" s="37"/>
    </row>
    <row r="112" spans="1:26" ht="15">
      <c r="A112" s="75"/>
      <c r="B112" s="75"/>
      <c r="C112" s="75"/>
      <c r="D112" s="75"/>
      <c r="E112" s="37"/>
    </row>
    <row r="113" spans="1:5" ht="15">
      <c r="A113" s="164" t="s">
        <v>124</v>
      </c>
      <c r="B113" s="165"/>
      <c r="C113" s="165"/>
      <c r="D113" s="165"/>
      <c r="E113" s="166"/>
    </row>
    <row r="114" spans="1:5" ht="30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</row>
    <row r="115" spans="1:5" ht="42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</row>
    <row r="116" spans="1:5" ht="53.25" customHeight="1">
      <c r="A116" s="211" t="s">
        <v>127</v>
      </c>
      <c r="B116" s="212"/>
      <c r="C116" s="212"/>
      <c r="D116" s="212"/>
      <c r="E116" s="213"/>
    </row>
    <row r="117" spans="1:5" ht="51" customHeight="1">
      <c r="A117" s="167" t="s">
        <v>128</v>
      </c>
      <c r="B117" s="165"/>
      <c r="C117" s="165"/>
      <c r="D117" s="165"/>
      <c r="E117" s="166"/>
    </row>
    <row r="118" spans="1:5" ht="51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</row>
    <row r="119" spans="1:5" ht="32.25" customHeight="1">
      <c r="A119" s="216" t="s">
        <v>130</v>
      </c>
      <c r="B119" s="169"/>
      <c r="C119" s="169"/>
      <c r="D119" s="169"/>
      <c r="E119" s="170"/>
    </row>
    <row r="120" spans="1:5" ht="33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</row>
    <row r="121" spans="1:5" ht="45" customHeight="1">
      <c r="A121" s="181" t="s">
        <v>132</v>
      </c>
      <c r="B121" s="165"/>
      <c r="C121" s="165"/>
      <c r="D121" s="165"/>
      <c r="E121" s="166"/>
    </row>
    <row r="122" spans="1:5" ht="15">
      <c r="A122" s="201" t="s">
        <v>133</v>
      </c>
      <c r="B122" s="165"/>
      <c r="C122" s="165"/>
      <c r="D122" s="166"/>
      <c r="E122" s="32">
        <f>ROUND((E115+E118+E120),2)</f>
        <v>5.4</v>
      </c>
    </row>
    <row r="123" spans="1:5" ht="15">
      <c r="A123" s="75"/>
      <c r="B123" s="75"/>
      <c r="C123" s="75"/>
      <c r="D123" s="75"/>
      <c r="E123" s="36"/>
    </row>
    <row r="124" spans="1:5" ht="15.75">
      <c r="A124" s="1"/>
      <c r="B124" s="25"/>
      <c r="C124" s="25"/>
      <c r="D124" s="25"/>
      <c r="E124" s="2"/>
    </row>
    <row r="125" spans="1:5" ht="13.5">
      <c r="A125" s="182" t="s">
        <v>134</v>
      </c>
      <c r="B125" s="165"/>
      <c r="C125" s="165"/>
      <c r="D125" s="165"/>
      <c r="E125" s="166"/>
    </row>
    <row r="126" spans="1:5" ht="15">
      <c r="A126" s="59" t="s">
        <v>135</v>
      </c>
      <c r="B126" s="180" t="s">
        <v>136</v>
      </c>
      <c r="C126" s="165"/>
      <c r="D126" s="166"/>
      <c r="E126" s="60">
        <f>E110</f>
        <v>68.13000000000001</v>
      </c>
    </row>
    <row r="127" spans="1:5" ht="15">
      <c r="A127" s="59" t="s">
        <v>137</v>
      </c>
      <c r="B127" s="180" t="s">
        <v>138</v>
      </c>
      <c r="C127" s="165"/>
      <c r="D127" s="166"/>
      <c r="E127" s="61">
        <f>E122</f>
        <v>5.4</v>
      </c>
    </row>
    <row r="128" spans="1:5" ht="15">
      <c r="A128" s="187" t="s">
        <v>139</v>
      </c>
      <c r="B128" s="165"/>
      <c r="C128" s="165"/>
      <c r="D128" s="166"/>
      <c r="E128" s="60">
        <f>SUM(E126:E127)</f>
        <v>73.530000000000015</v>
      </c>
    </row>
    <row r="129" spans="1:5" ht="15">
      <c r="A129" s="57"/>
      <c r="B129" s="57"/>
      <c r="C129" s="57"/>
      <c r="D129" s="57"/>
      <c r="E129" s="77"/>
    </row>
    <row r="130" spans="1:5" ht="15">
      <c r="A130" s="218" t="s">
        <v>140</v>
      </c>
      <c r="B130" s="165"/>
      <c r="C130" s="165"/>
      <c r="D130" s="166"/>
      <c r="E130" s="78" t="s">
        <v>37</v>
      </c>
    </row>
    <row r="131" spans="1:5" ht="15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</row>
    <row r="132" spans="1:5" ht="15">
      <c r="A132" s="80" t="s">
        <v>14</v>
      </c>
      <c r="B132" s="219" t="s">
        <v>142</v>
      </c>
      <c r="C132" s="165"/>
      <c r="D132" s="166"/>
      <c r="E132" s="79">
        <f>'[1]SÃO GONÇALO'!$F$62</f>
        <v>688.89</v>
      </c>
    </row>
    <row r="133" spans="1:5" ht="15">
      <c r="A133" s="80" t="s">
        <v>17</v>
      </c>
      <c r="B133" s="81" t="s">
        <v>143</v>
      </c>
      <c r="C133" s="82"/>
      <c r="D133" s="83"/>
      <c r="E133" s="79">
        <v>58.56</v>
      </c>
    </row>
    <row r="134" spans="1:5" ht="15">
      <c r="A134" s="29" t="s">
        <v>19</v>
      </c>
      <c r="B134" s="219" t="s">
        <v>144</v>
      </c>
      <c r="C134" s="165"/>
      <c r="D134" s="166"/>
      <c r="E134" s="79">
        <v>41.61</v>
      </c>
    </row>
    <row r="135" spans="1:5" ht="15">
      <c r="A135" s="29" t="s">
        <v>29</v>
      </c>
      <c r="B135" s="180" t="s">
        <v>74</v>
      </c>
      <c r="C135" s="165"/>
      <c r="D135" s="166"/>
      <c r="E135" s="56"/>
    </row>
    <row r="136" spans="1:5" ht="15">
      <c r="A136" s="180" t="s">
        <v>145</v>
      </c>
      <c r="B136" s="165"/>
      <c r="C136" s="165"/>
      <c r="D136" s="166"/>
      <c r="E136" s="32">
        <f>SUM(E131:E135)</f>
        <v>836.12499999999989</v>
      </c>
    </row>
    <row r="137" spans="1:5" ht="15">
      <c r="A137" s="24"/>
      <c r="B137" s="24"/>
      <c r="C137" s="24"/>
      <c r="D137" s="24"/>
      <c r="E137" s="37"/>
    </row>
    <row r="138" spans="1:5" ht="15">
      <c r="A138" s="84"/>
      <c r="B138" s="85"/>
      <c r="C138" s="1"/>
      <c r="D138" s="36"/>
      <c r="E138" s="3"/>
    </row>
    <row r="139" spans="1:5" ht="15">
      <c r="A139" s="218" t="s">
        <v>146</v>
      </c>
      <c r="B139" s="165"/>
      <c r="C139" s="166"/>
      <c r="D139" s="86" t="s">
        <v>46</v>
      </c>
      <c r="E139" s="78" t="s">
        <v>37</v>
      </c>
    </row>
    <row r="140" spans="1:5" ht="15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172.80311977500003</v>
      </c>
    </row>
    <row r="141" spans="1:5" ht="13.5">
      <c r="A141" s="187" t="s">
        <v>148</v>
      </c>
      <c r="B141" s="165"/>
      <c r="C141" s="165"/>
      <c r="D141" s="165"/>
      <c r="E141" s="166"/>
    </row>
    <row r="142" spans="1:5" ht="15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174.01338648000004</v>
      </c>
    </row>
    <row r="143" spans="1:5" ht="13.5">
      <c r="A143" s="187" t="s">
        <v>150</v>
      </c>
      <c r="B143" s="165"/>
      <c r="C143" s="165"/>
      <c r="D143" s="165"/>
      <c r="E143" s="166"/>
    </row>
    <row r="144" spans="1:5" ht="15">
      <c r="A144" s="59" t="s">
        <v>17</v>
      </c>
      <c r="B144" s="87" t="s">
        <v>151</v>
      </c>
      <c r="C144" s="88"/>
      <c r="D144" s="7"/>
      <c r="E144" s="90"/>
    </row>
    <row r="145" spans="1:5" ht="15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4789.12</v>
      </c>
    </row>
    <row r="146" spans="1:5" ht="15">
      <c r="A146" s="44" t="s">
        <v>153</v>
      </c>
      <c r="B146" s="29" t="s">
        <v>154</v>
      </c>
      <c r="C146" s="30"/>
      <c r="D146" s="4"/>
      <c r="E146" s="32"/>
    </row>
    <row r="147" spans="1:5" ht="15">
      <c r="A147" s="44"/>
      <c r="B147" s="29" t="s">
        <v>155</v>
      </c>
      <c r="C147" s="30"/>
      <c r="D147" s="92">
        <v>6.4999999999999997E-3</v>
      </c>
      <c r="E147" s="32">
        <f>E145*D147</f>
        <v>31.129279999999998</v>
      </c>
    </row>
    <row r="148" spans="1:5" ht="15">
      <c r="A148" s="44"/>
      <c r="B148" s="29" t="s">
        <v>156</v>
      </c>
      <c r="C148" s="30"/>
      <c r="D148" s="92">
        <v>0.03</v>
      </c>
      <c r="E148" s="32">
        <f>E145*D148</f>
        <v>143.67359999999999</v>
      </c>
    </row>
    <row r="149" spans="1:5" ht="15">
      <c r="A149" s="44" t="s">
        <v>157</v>
      </c>
      <c r="B149" s="29" t="s">
        <v>158</v>
      </c>
      <c r="C149" s="30"/>
      <c r="D149" s="92"/>
      <c r="E149" s="32"/>
    </row>
    <row r="150" spans="1:5" ht="15">
      <c r="A150" s="44"/>
      <c r="B150" s="29" t="s">
        <v>159</v>
      </c>
      <c r="C150" s="30"/>
      <c r="D150" s="92">
        <v>0.05</v>
      </c>
      <c r="E150" s="32">
        <f>E145*D150</f>
        <v>239.45600000000002</v>
      </c>
    </row>
    <row r="151" spans="1:5" ht="15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761.07538625500001</v>
      </c>
    </row>
    <row r="152" spans="1:5" ht="15">
      <c r="A152" s="84"/>
      <c r="B152" s="1"/>
      <c r="C152" s="1"/>
      <c r="D152" s="93"/>
      <c r="E152" s="37"/>
    </row>
    <row r="153" spans="1:5" ht="15">
      <c r="A153" s="57"/>
      <c r="B153" s="57"/>
      <c r="C153" s="57"/>
      <c r="D153" s="57"/>
      <c r="E153" s="3"/>
    </row>
    <row r="154" spans="1:5" ht="30">
      <c r="A154" s="218" t="s">
        <v>161</v>
      </c>
      <c r="B154" s="165"/>
      <c r="C154" s="165"/>
      <c r="D154" s="166"/>
      <c r="E154" s="94" t="s">
        <v>162</v>
      </c>
    </row>
    <row r="155" spans="1:5" ht="15">
      <c r="A155" s="182" t="s">
        <v>163</v>
      </c>
      <c r="B155" s="165"/>
      <c r="C155" s="165"/>
      <c r="D155" s="166"/>
      <c r="E155" s="17" t="s">
        <v>47</v>
      </c>
    </row>
    <row r="156" spans="1:5" ht="15">
      <c r="A156" s="44" t="s">
        <v>12</v>
      </c>
      <c r="B156" s="187" t="s">
        <v>164</v>
      </c>
      <c r="C156" s="165"/>
      <c r="D156" s="166"/>
      <c r="E156" s="32">
        <f>E26</f>
        <v>1337.24</v>
      </c>
    </row>
    <row r="157" spans="1:5" ht="15">
      <c r="A157" s="44" t="s">
        <v>14</v>
      </c>
      <c r="B157" s="187" t="s">
        <v>165</v>
      </c>
      <c r="C157" s="165"/>
      <c r="D157" s="166"/>
      <c r="E157" s="32">
        <f>E68</f>
        <v>1687.2497500000002</v>
      </c>
    </row>
    <row r="158" spans="1:5" ht="15">
      <c r="A158" s="44" t="s">
        <v>17</v>
      </c>
      <c r="B158" s="187" t="s">
        <v>166</v>
      </c>
      <c r="C158" s="165"/>
      <c r="D158" s="166"/>
      <c r="E158" s="32">
        <f>E83</f>
        <v>93.9</v>
      </c>
    </row>
    <row r="159" spans="1:5" ht="15">
      <c r="A159" s="44" t="s">
        <v>19</v>
      </c>
      <c r="B159" s="187" t="s">
        <v>167</v>
      </c>
      <c r="C159" s="165"/>
      <c r="D159" s="166"/>
      <c r="E159" s="32">
        <f>E128</f>
        <v>73.530000000000015</v>
      </c>
    </row>
    <row r="160" spans="1:5" ht="15">
      <c r="A160" s="44" t="s">
        <v>29</v>
      </c>
      <c r="B160" s="187" t="s">
        <v>168</v>
      </c>
      <c r="C160" s="165"/>
      <c r="D160" s="166"/>
      <c r="E160" s="32">
        <f>E136</f>
        <v>836.12499999999989</v>
      </c>
    </row>
    <row r="161" spans="1:5" ht="15">
      <c r="A161" s="187" t="s">
        <v>169</v>
      </c>
      <c r="B161" s="165"/>
      <c r="C161" s="165"/>
      <c r="D161" s="166"/>
      <c r="E161" s="32">
        <f>SUM(E156:E160)</f>
        <v>4028.0447500000005</v>
      </c>
    </row>
    <row r="162" spans="1:5" ht="15">
      <c r="A162" s="44" t="s">
        <v>31</v>
      </c>
      <c r="B162" s="187" t="s">
        <v>170</v>
      </c>
      <c r="C162" s="165"/>
      <c r="D162" s="166"/>
      <c r="E162" s="32">
        <f>E151</f>
        <v>761.07538625500001</v>
      </c>
    </row>
    <row r="163" spans="1:5" ht="15">
      <c r="A163" s="223" t="s">
        <v>171</v>
      </c>
      <c r="B163" s="165"/>
      <c r="C163" s="165"/>
      <c r="D163" s="166"/>
      <c r="E163" s="79">
        <f>E161+E162</f>
        <v>4789.120136255</v>
      </c>
    </row>
    <row r="164" spans="1:5" ht="15">
      <c r="A164" s="187" t="s">
        <v>172</v>
      </c>
      <c r="B164" s="165"/>
      <c r="C164" s="165"/>
      <c r="D164" s="166"/>
      <c r="E164" s="95">
        <f>E19</f>
        <v>1</v>
      </c>
    </row>
    <row r="165" spans="1:5" ht="15">
      <c r="A165" s="187" t="s">
        <v>173</v>
      </c>
      <c r="B165" s="165"/>
      <c r="C165" s="165"/>
      <c r="D165" s="166"/>
      <c r="E165" s="32">
        <f>ROUND(E164*E163,2)</f>
        <v>4789.12</v>
      </c>
    </row>
    <row r="166" spans="1:5" ht="15">
      <c r="A166" s="187" t="s">
        <v>174</v>
      </c>
      <c r="B166" s="165"/>
      <c r="C166" s="165"/>
      <c r="D166" s="166"/>
      <c r="E166" s="32">
        <f>ROUND((E165*12),2)</f>
        <v>57469.440000000002</v>
      </c>
    </row>
    <row r="167" spans="1:5" ht="15">
      <c r="A167" s="1"/>
      <c r="B167" s="1"/>
      <c r="C167" s="1"/>
      <c r="D167" s="26"/>
      <c r="E167" s="3"/>
    </row>
    <row r="168" spans="1:5" ht="15">
      <c r="A168" s="1"/>
      <c r="B168" s="1"/>
      <c r="C168" s="1"/>
      <c r="D168" s="26"/>
      <c r="E168" s="3"/>
    </row>
    <row r="169" spans="1:5" ht="15">
      <c r="A169" s="164" t="s">
        <v>175</v>
      </c>
      <c r="B169" s="165"/>
      <c r="C169" s="165"/>
      <c r="D169" s="165"/>
      <c r="E169" s="166"/>
    </row>
    <row r="170" spans="1:5" ht="15">
      <c r="A170" s="220" t="s">
        <v>176</v>
      </c>
      <c r="B170" s="165"/>
      <c r="C170" s="165"/>
      <c r="D170" s="166"/>
      <c r="E170" s="43" t="s">
        <v>47</v>
      </c>
    </row>
    <row r="171" spans="1:5" ht="15">
      <c r="A171" s="180" t="s">
        <v>48</v>
      </c>
      <c r="B171" s="165"/>
      <c r="C171" s="165"/>
      <c r="D171" s="166"/>
      <c r="E171" s="32">
        <f>E32</f>
        <v>111.39</v>
      </c>
    </row>
    <row r="172" spans="1:5" ht="15">
      <c r="A172" s="168" t="s">
        <v>177</v>
      </c>
      <c r="B172" s="169"/>
      <c r="C172" s="169"/>
      <c r="D172" s="170"/>
      <c r="E172" s="67">
        <f>E34</f>
        <v>161.81</v>
      </c>
    </row>
    <row r="173" spans="1:5" ht="15">
      <c r="A173" s="174" t="s">
        <v>89</v>
      </c>
      <c r="B173" s="165"/>
      <c r="C173" s="165"/>
      <c r="D173" s="166"/>
      <c r="E173" s="61">
        <v>0</v>
      </c>
    </row>
    <row r="174" spans="1:5" ht="15">
      <c r="A174" s="221" t="s">
        <v>94</v>
      </c>
      <c r="B174" s="172"/>
      <c r="C174" s="172"/>
      <c r="D174" s="173"/>
      <c r="E174" s="96">
        <f>E81</f>
        <v>51.53</v>
      </c>
    </row>
    <row r="175" spans="1:5" ht="15">
      <c r="A175" s="180" t="s">
        <v>178</v>
      </c>
      <c r="B175" s="165"/>
      <c r="C175" s="165"/>
      <c r="D175" s="166"/>
      <c r="E175" s="32">
        <f>SUM(E171:E174)</f>
        <v>324.73</v>
      </c>
    </row>
    <row r="176" spans="1:5" ht="15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</row>
    <row r="177" spans="1:5" ht="15">
      <c r="A177" s="180" t="s">
        <v>180</v>
      </c>
      <c r="B177" s="165"/>
      <c r="C177" s="165"/>
      <c r="D177" s="166"/>
      <c r="E177" s="32">
        <f>SUM(E175:E176)</f>
        <v>429.3</v>
      </c>
    </row>
    <row r="178" spans="1:5" ht="15">
      <c r="A178" s="24"/>
      <c r="B178" s="24"/>
      <c r="C178" s="24"/>
      <c r="D178" s="24"/>
      <c r="E178" s="37"/>
    </row>
    <row r="179" spans="1:5" ht="15">
      <c r="A179" s="222" t="s">
        <v>284</v>
      </c>
      <c r="B179" s="172"/>
      <c r="C179" s="1"/>
      <c r="D179" s="26"/>
      <c r="E179" s="1"/>
    </row>
    <row r="180" spans="1:5" ht="15">
      <c r="A180" s="214" t="s">
        <v>181</v>
      </c>
      <c r="B180" s="172"/>
      <c r="C180" s="1"/>
      <c r="D180" s="26"/>
      <c r="E180" s="1"/>
    </row>
    <row r="181" spans="1:5" ht="15.75">
      <c r="A181" s="214" t="s">
        <v>182</v>
      </c>
      <c r="B181" s="172"/>
      <c r="C181" s="1"/>
      <c r="D181" s="26"/>
      <c r="E181" s="2"/>
    </row>
    <row r="185" spans="1:5">
      <c r="B185" s="159" t="s">
        <v>285</v>
      </c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511811024" right="0.511811024" top="0.78740157499999996" bottom="0.78740157499999996" header="0" footer="0"/>
  <pageSetup paperSize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199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6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5.2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6.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4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4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41.2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3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0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5.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5.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5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3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5.7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1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9.2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1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6.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1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2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50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4.75" customHeight="1">
      <c r="A106" s="44" t="s">
        <v>118</v>
      </c>
      <c r="B106" s="227" t="s">
        <v>119</v>
      </c>
      <c r="C106" s="228"/>
      <c r="D106" s="229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4.2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6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0.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6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61.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6.2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2.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3.7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57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5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[1]TIANGUÁ!$F$62</f>
        <v>603.28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750.51499999999999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169.13045077500001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170.31503448000001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4586.91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29.814914999999999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137.60729999999998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137.60729999999998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644.47500025499994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750.51499999999999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3942.4347500000003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644.47500025499994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4586.9097502550003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4586.91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55042.92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285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5" right="0.75" top="0.7" bottom="0.7" header="0" footer="0"/>
  <pageSetup paperSize="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Z1003"/>
  <sheetViews>
    <sheetView topLeftCell="A176" workbookViewId="0">
      <selection activeCell="A5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200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5</v>
      </c>
      <c r="F19" s="2"/>
      <c r="G19" s="2" t="s">
        <v>286</v>
      </c>
      <c r="H19" s="2" t="s">
        <v>285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.7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40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9.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8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3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" customHeight="1">
      <c r="A82" s="176" t="s">
        <v>95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ROUND(((E26+E68+E83)*12.1/100/12),2)*(12/30)</f>
        <v>12.576000000000001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81" customHeight="1">
      <c r="A89" s="233" t="s">
        <v>273</v>
      </c>
      <c r="B89" s="234"/>
      <c r="C89" s="234"/>
      <c r="D89" s="234"/>
      <c r="E89" s="235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8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6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4.7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8.75" customHeight="1">
      <c r="A98" s="64" t="s">
        <v>19</v>
      </c>
      <c r="B98" s="200" t="s">
        <v>110</v>
      </c>
      <c r="C98" s="178"/>
      <c r="D98" s="178"/>
      <c r="E98" s="61">
        <f>ROUND(((E88+E90+E94)*D48),2)</f>
        <v>9.66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0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2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6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7.7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.7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8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8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5.2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1.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41.756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4.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1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4.7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9.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4.5" customHeight="1">
      <c r="A119" s="230" t="s">
        <v>130</v>
      </c>
      <c r="B119" s="212"/>
      <c r="C119" s="212"/>
      <c r="D119" s="212"/>
      <c r="E119" s="2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5" customHeight="1">
      <c r="A120" s="155" t="s">
        <v>17</v>
      </c>
      <c r="B120" s="231" t="s">
        <v>131</v>
      </c>
      <c r="C120" s="232"/>
      <c r="D120" s="232"/>
      <c r="E120" s="156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5" customHeight="1">
      <c r="A121" s="176" t="s">
        <v>271</v>
      </c>
      <c r="B121" s="172"/>
      <c r="C121" s="172"/>
      <c r="D121" s="172"/>
      <c r="E121" s="1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41.756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47.155999999999999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104">
        <v>70.88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117.94499999999999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140.86175317500002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141.84865368000001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3903.89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25.375284999999998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117.11669999999999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195.19450000000001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620.39689185500004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47.155999999999999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117.94499999999999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3283.4907500000004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620.39689185500004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3903.8876418550003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v>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19519.439999999999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234233.28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5" right="0.75" top="0.7" bottom="0.7" header="0" footer="0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003"/>
  <sheetViews>
    <sheetView topLeftCell="A179" workbookViewId="0">
      <selection sqref="A1:E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15" width="9.140625" customWidth="1"/>
    <col min="16" max="22" width="8" customWidth="1"/>
  </cols>
  <sheetData>
    <row r="1" spans="1:22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</row>
    <row r="2" spans="1:22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3"/>
      <c r="R2" s="3"/>
      <c r="S2" s="3"/>
      <c r="T2" s="3"/>
      <c r="U2" s="3"/>
      <c r="V2" s="3"/>
    </row>
    <row r="3" spans="1:22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3"/>
      <c r="Q5" s="3"/>
      <c r="R5" s="3"/>
      <c r="S5" s="3"/>
      <c r="T5" s="3"/>
      <c r="U5" s="3"/>
      <c r="V5" s="3"/>
    </row>
    <row r="6" spans="1:22" ht="15.75" customHeight="1">
      <c r="A6" s="186" t="s">
        <v>10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3"/>
      <c r="Q6" s="3"/>
      <c r="R6" s="3"/>
      <c r="S6" s="3"/>
      <c r="T6" s="3"/>
      <c r="U6" s="3"/>
      <c r="V6" s="3"/>
    </row>
    <row r="7" spans="1:22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3"/>
      <c r="Q7" s="3"/>
      <c r="R7" s="3"/>
      <c r="S7" s="3"/>
      <c r="T7" s="3"/>
      <c r="U7" s="3"/>
      <c r="V7" s="3"/>
    </row>
    <row r="8" spans="1:22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3"/>
      <c r="Q8" s="3"/>
      <c r="R8" s="3"/>
      <c r="S8" s="3"/>
      <c r="T8" s="3"/>
      <c r="U8" s="3"/>
      <c r="V8" s="3"/>
    </row>
    <row r="9" spans="1:22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3"/>
      <c r="Q9" s="3"/>
      <c r="R9" s="3"/>
      <c r="S9" s="3"/>
      <c r="T9" s="3"/>
      <c r="U9" s="3"/>
      <c r="V9" s="3"/>
    </row>
    <row r="10" spans="1:22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3"/>
      <c r="Q10" s="3"/>
      <c r="R10" s="3"/>
      <c r="S10" s="3"/>
      <c r="T10" s="3"/>
      <c r="U10" s="3"/>
      <c r="V10" s="3"/>
    </row>
    <row r="11" spans="1:22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3"/>
      <c r="Q11" s="3"/>
      <c r="R11" s="3"/>
      <c r="S11" s="3"/>
      <c r="T11" s="3"/>
      <c r="U11" s="3"/>
      <c r="V11" s="3"/>
    </row>
    <row r="12" spans="1:22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3"/>
      <c r="Q12" s="3"/>
      <c r="R12" s="3"/>
      <c r="S12" s="3"/>
      <c r="T12" s="3"/>
      <c r="U12" s="3"/>
      <c r="V12" s="3"/>
    </row>
    <row r="13" spans="1:22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"/>
      <c r="Q13" s="11"/>
      <c r="R13" s="11"/>
      <c r="S13" s="11"/>
      <c r="T13" s="11"/>
      <c r="U13" s="11"/>
      <c r="V13" s="11"/>
    </row>
    <row r="14" spans="1:22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3"/>
      <c r="Q14" s="3"/>
      <c r="R14" s="3"/>
      <c r="S14" s="3"/>
      <c r="T14" s="3"/>
      <c r="U14" s="3"/>
      <c r="V14" s="3"/>
    </row>
    <row r="15" spans="1:22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"/>
      <c r="Q15" s="11"/>
      <c r="R15" s="11"/>
      <c r="S15" s="11"/>
      <c r="T15" s="11"/>
      <c r="U15" s="11"/>
      <c r="V15" s="11"/>
    </row>
    <row r="16" spans="1:22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  <c r="Q16" s="3"/>
      <c r="R16" s="3"/>
      <c r="S16" s="3"/>
      <c r="T16" s="3"/>
      <c r="U16" s="3"/>
      <c r="V16" s="3"/>
    </row>
    <row r="17" spans="1:22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3"/>
      <c r="Q17" s="3"/>
      <c r="R17" s="3"/>
      <c r="S17" s="3"/>
      <c r="T17" s="3"/>
      <c r="U17" s="3"/>
      <c r="V17" s="3"/>
    </row>
    <row r="18" spans="1:22" ht="15.75" customHeight="1">
      <c r="A18" s="4" t="s">
        <v>31</v>
      </c>
      <c r="B18" s="12" t="s">
        <v>32</v>
      </c>
      <c r="C18" s="12"/>
      <c r="D18" s="13"/>
      <c r="E18" s="23">
        <v>44927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3"/>
      <c r="Q18" s="3"/>
      <c r="R18" s="3"/>
      <c r="S18" s="3"/>
      <c r="T18" s="3"/>
      <c r="U18" s="3"/>
      <c r="V18" s="3"/>
    </row>
    <row r="19" spans="1:22" ht="15.75" customHeight="1">
      <c r="A19" s="4" t="s">
        <v>33</v>
      </c>
      <c r="B19" s="180" t="s">
        <v>34</v>
      </c>
      <c r="C19" s="165"/>
      <c r="D19" s="166"/>
      <c r="E19" s="7">
        <v>13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3"/>
      <c r="Q19" s="3"/>
      <c r="R19" s="3"/>
      <c r="S19" s="3"/>
      <c r="T19" s="3"/>
      <c r="U19" s="3"/>
      <c r="V19" s="3"/>
    </row>
    <row r="20" spans="1:22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3"/>
      <c r="Q20" s="3"/>
      <c r="R20" s="3"/>
      <c r="S20" s="3"/>
      <c r="T20" s="3"/>
      <c r="U20" s="3"/>
      <c r="V20" s="3"/>
    </row>
    <row r="21" spans="1:22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3"/>
      <c r="Q21" s="3"/>
      <c r="R21" s="3"/>
      <c r="S21" s="3"/>
      <c r="T21" s="3"/>
      <c r="U21" s="3"/>
      <c r="V21" s="3"/>
    </row>
    <row r="22" spans="1:22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3"/>
      <c r="Q22" s="3"/>
      <c r="R22" s="3"/>
      <c r="S22" s="3"/>
      <c r="T22" s="3"/>
      <c r="U22" s="3"/>
      <c r="V22" s="3"/>
    </row>
    <row r="23" spans="1:22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3"/>
      <c r="Q23" s="3"/>
      <c r="R23" s="3"/>
      <c r="S23" s="3"/>
      <c r="T23" s="3"/>
      <c r="U23" s="3"/>
      <c r="V23" s="3"/>
    </row>
    <row r="24" spans="1:22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3"/>
      <c r="Q24" s="3"/>
      <c r="R24" s="3"/>
      <c r="S24" s="3"/>
      <c r="T24" s="3"/>
      <c r="U24" s="3"/>
      <c r="V24" s="3"/>
    </row>
    <row r="25" spans="1:22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3"/>
      <c r="Q25" s="3"/>
      <c r="R25" s="3"/>
      <c r="S25" s="3"/>
      <c r="T25" s="3"/>
      <c r="U25" s="3"/>
      <c r="V25" s="3"/>
    </row>
    <row r="26" spans="1:22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3"/>
      <c r="Q26" s="3"/>
      <c r="R26" s="3"/>
      <c r="S26" s="3"/>
      <c r="T26" s="3"/>
      <c r="U26" s="3"/>
      <c r="V26" s="3"/>
    </row>
    <row r="27" spans="1:22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3"/>
      <c r="Q27" s="3"/>
      <c r="R27" s="3"/>
      <c r="S27" s="3"/>
      <c r="T27" s="3"/>
      <c r="U27" s="3"/>
      <c r="V27" s="3"/>
    </row>
    <row r="28" spans="1:22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3"/>
      <c r="Q28" s="3"/>
      <c r="R28" s="3"/>
      <c r="S28" s="3"/>
      <c r="T28" s="3"/>
      <c r="U28" s="3"/>
      <c r="V28" s="3"/>
    </row>
    <row r="29" spans="1:22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3"/>
      <c r="Q29" s="3"/>
      <c r="R29" s="3"/>
      <c r="S29" s="3"/>
      <c r="T29" s="3"/>
      <c r="U29" s="3"/>
      <c r="V29" s="3"/>
    </row>
    <row r="30" spans="1:22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3"/>
      <c r="Q30" s="3"/>
      <c r="R30" s="3"/>
      <c r="S30" s="3"/>
      <c r="T30" s="3"/>
      <c r="U30" s="3"/>
      <c r="V30" s="3"/>
    </row>
    <row r="31" spans="1:22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3"/>
      <c r="Q31" s="3"/>
      <c r="R31" s="3"/>
      <c r="S31" s="3"/>
      <c r="T31" s="3"/>
      <c r="U31" s="3"/>
      <c r="V31" s="3"/>
    </row>
    <row r="32" spans="1:22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3"/>
      <c r="Q32" s="3"/>
      <c r="R32" s="3"/>
      <c r="S32" s="3"/>
      <c r="T32" s="3"/>
      <c r="U32" s="3"/>
      <c r="V32" s="3"/>
    </row>
    <row r="33" spans="1:22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3"/>
      <c r="Q33" s="3"/>
      <c r="R33" s="3"/>
      <c r="S33" s="3"/>
      <c r="T33" s="3"/>
      <c r="U33" s="3"/>
      <c r="V33" s="3"/>
    </row>
    <row r="34" spans="1:22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3"/>
      <c r="Q34" s="3"/>
      <c r="R34" s="3"/>
      <c r="S34" s="3"/>
      <c r="T34" s="3"/>
      <c r="U34" s="3"/>
      <c r="V34" s="3"/>
    </row>
    <row r="35" spans="1:22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3"/>
      <c r="Q35" s="3"/>
      <c r="R35" s="3"/>
      <c r="S35" s="3"/>
      <c r="T35" s="3"/>
      <c r="U35" s="3"/>
      <c r="V35" s="3"/>
    </row>
    <row r="36" spans="1:22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3"/>
      <c r="Q36" s="3"/>
      <c r="R36" s="3"/>
      <c r="S36" s="3"/>
      <c r="T36" s="3"/>
      <c r="U36" s="3"/>
      <c r="V36" s="3"/>
    </row>
    <row r="37" spans="1:22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3"/>
      <c r="Q37" s="3"/>
      <c r="R37" s="3"/>
      <c r="S37" s="3"/>
      <c r="T37" s="3"/>
      <c r="U37" s="3"/>
      <c r="V37" s="3"/>
    </row>
    <row r="38" spans="1:22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3"/>
      <c r="Q38" s="3"/>
      <c r="R38" s="3"/>
      <c r="S38" s="3"/>
      <c r="T38" s="3"/>
      <c r="U38" s="3"/>
      <c r="V38" s="3"/>
    </row>
    <row r="39" spans="1:22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3"/>
      <c r="Q39" s="3"/>
      <c r="R39" s="3"/>
      <c r="S39" s="3"/>
      <c r="T39" s="3"/>
      <c r="U39" s="3"/>
      <c r="V39" s="3"/>
    </row>
    <row r="40" spans="1:22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3"/>
      <c r="Q40" s="3"/>
      <c r="R40" s="3"/>
      <c r="S40" s="3"/>
      <c r="T40" s="3"/>
      <c r="U40" s="3"/>
      <c r="V40" s="3"/>
    </row>
    <row r="41" spans="1:22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3"/>
      <c r="Q41" s="3"/>
      <c r="R41" s="3"/>
      <c r="S41" s="3"/>
      <c r="T41" s="3"/>
      <c r="U41" s="3"/>
      <c r="V41" s="3"/>
    </row>
    <row r="42" spans="1:22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3"/>
      <c r="Q42" s="3"/>
      <c r="R42" s="3"/>
      <c r="S42" s="3"/>
      <c r="T42" s="3"/>
      <c r="U42" s="3"/>
      <c r="V42" s="3"/>
    </row>
    <row r="43" spans="1:22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3"/>
      <c r="Q43" s="3"/>
      <c r="R43" s="3"/>
      <c r="S43" s="3"/>
      <c r="T43" s="3"/>
      <c r="U43" s="3"/>
      <c r="V43" s="3"/>
    </row>
    <row r="44" spans="1:22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3"/>
      <c r="Q44" s="3"/>
      <c r="R44" s="3"/>
      <c r="S44" s="3"/>
      <c r="T44" s="3"/>
      <c r="U44" s="3"/>
      <c r="V44" s="3"/>
    </row>
    <row r="45" spans="1:22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3"/>
      <c r="Q45" s="3"/>
      <c r="R45" s="3"/>
      <c r="S45" s="3"/>
      <c r="T45" s="3"/>
      <c r="U45" s="3"/>
      <c r="V45" s="3"/>
    </row>
    <row r="46" spans="1:22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3"/>
      <c r="Q46" s="3"/>
      <c r="R46" s="3"/>
      <c r="S46" s="3"/>
      <c r="T46" s="3"/>
      <c r="U46" s="3"/>
      <c r="V46" s="3"/>
    </row>
    <row r="47" spans="1:22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3"/>
      <c r="Q47" s="3"/>
      <c r="R47" s="3"/>
      <c r="S47" s="3"/>
      <c r="T47" s="3"/>
      <c r="U47" s="3"/>
      <c r="V47" s="3"/>
    </row>
    <row r="48" spans="1:22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3"/>
      <c r="Q48" s="3"/>
      <c r="R48" s="3"/>
      <c r="S48" s="3"/>
      <c r="T48" s="3"/>
      <c r="U48" s="3"/>
      <c r="V48" s="3"/>
    </row>
    <row r="49" spans="1:22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3"/>
      <c r="Q49" s="3"/>
      <c r="R49" s="3"/>
      <c r="S49" s="3"/>
      <c r="T49" s="3"/>
      <c r="U49" s="3"/>
      <c r="V49" s="3"/>
    </row>
    <row r="50" spans="1:22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3"/>
      <c r="Q50" s="3"/>
      <c r="R50" s="3"/>
      <c r="S50" s="3"/>
      <c r="T50" s="3"/>
      <c r="U50" s="3"/>
      <c r="V50" s="3"/>
    </row>
    <row r="51" spans="1:22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3"/>
      <c r="Q51" s="3"/>
      <c r="R51" s="3"/>
      <c r="S51" s="3"/>
      <c r="T51" s="3"/>
      <c r="U51" s="3"/>
      <c r="V51" s="3"/>
    </row>
    <row r="52" spans="1:22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3"/>
      <c r="Q52" s="3"/>
      <c r="R52" s="3"/>
      <c r="S52" s="3"/>
      <c r="T52" s="3"/>
      <c r="U52" s="3"/>
      <c r="V52" s="3"/>
    </row>
    <row r="53" spans="1:22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3"/>
      <c r="Q53" s="3"/>
      <c r="R53" s="3"/>
      <c r="S53" s="3"/>
      <c r="T53" s="3"/>
      <c r="U53" s="3"/>
      <c r="V53" s="3"/>
    </row>
    <row r="54" spans="1:22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3"/>
      <c r="Q54" s="3"/>
      <c r="R54" s="3"/>
      <c r="S54" s="3"/>
      <c r="T54" s="3"/>
      <c r="U54" s="3"/>
      <c r="V54" s="3"/>
    </row>
    <row r="55" spans="1:22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3"/>
      <c r="Q55" s="3"/>
      <c r="R55" s="3"/>
      <c r="S55" s="3"/>
      <c r="T55" s="3"/>
      <c r="U55" s="3"/>
      <c r="V55" s="3"/>
    </row>
    <row r="56" spans="1:22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3"/>
      <c r="Q56" s="3"/>
      <c r="R56" s="3"/>
      <c r="S56" s="3"/>
      <c r="T56" s="3"/>
      <c r="U56" s="3"/>
      <c r="V56" s="3"/>
    </row>
    <row r="57" spans="1:22" ht="35.25" customHeight="1">
      <c r="A57" s="181" t="s">
        <v>71</v>
      </c>
      <c r="B57" s="165"/>
      <c r="C57" s="165"/>
      <c r="D57" s="165"/>
      <c r="E57" s="166"/>
      <c r="F57" s="2"/>
      <c r="G57" s="2"/>
      <c r="H57" s="2"/>
      <c r="I57" s="2"/>
      <c r="J57" s="2"/>
      <c r="K57" s="2"/>
      <c r="L57" s="2"/>
      <c r="M57" s="2"/>
      <c r="N57" s="2"/>
      <c r="O57" s="2"/>
      <c r="P57" s="3"/>
      <c r="Q57" s="3"/>
      <c r="R57" s="3"/>
      <c r="S57" s="3"/>
      <c r="T57" s="3"/>
      <c r="U57" s="3"/>
      <c r="V57" s="3"/>
    </row>
    <row r="58" spans="1:22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3"/>
      <c r="Q58" s="3"/>
      <c r="R58" s="3"/>
      <c r="S58" s="3"/>
      <c r="T58" s="3"/>
      <c r="U58" s="3"/>
      <c r="V58" s="3"/>
    </row>
    <row r="59" spans="1:22" ht="36.75" customHeight="1">
      <c r="A59" s="181" t="s">
        <v>73</v>
      </c>
      <c r="B59" s="165"/>
      <c r="C59" s="165"/>
      <c r="D59" s="165"/>
      <c r="E59" s="166"/>
      <c r="F59" s="2"/>
      <c r="G59" s="2"/>
      <c r="H59" s="2"/>
      <c r="I59" s="2"/>
      <c r="J59" s="2"/>
      <c r="K59" s="2"/>
      <c r="L59" s="2"/>
      <c r="M59" s="2"/>
      <c r="N59" s="2"/>
      <c r="O59" s="2"/>
      <c r="P59" s="3"/>
      <c r="Q59" s="3"/>
      <c r="R59" s="3"/>
      <c r="S59" s="3"/>
      <c r="T59" s="3"/>
      <c r="U59" s="3"/>
      <c r="V59" s="3"/>
    </row>
    <row r="60" spans="1:22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3"/>
      <c r="Q60" s="3"/>
      <c r="R60" s="3"/>
      <c r="S60" s="3"/>
      <c r="T60" s="3"/>
      <c r="U60" s="3"/>
      <c r="V60" s="3"/>
    </row>
    <row r="61" spans="1:22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3"/>
      <c r="Q61" s="3"/>
      <c r="R61" s="3"/>
      <c r="S61" s="3"/>
      <c r="T61" s="3"/>
      <c r="U61" s="3"/>
      <c r="V61" s="3"/>
    </row>
    <row r="62" spans="1:22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3"/>
      <c r="Q62" s="3"/>
      <c r="R62" s="3"/>
      <c r="S62" s="3"/>
      <c r="T62" s="3"/>
      <c r="U62" s="3"/>
      <c r="V62" s="3"/>
    </row>
    <row r="63" spans="1:22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3"/>
      <c r="Q63" s="3"/>
      <c r="R63" s="3"/>
      <c r="S63" s="3"/>
      <c r="T63" s="3"/>
      <c r="U63" s="3"/>
      <c r="V63" s="3"/>
    </row>
    <row r="64" spans="1:22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3"/>
      <c r="Q64" s="3"/>
      <c r="R64" s="3"/>
      <c r="S64" s="3"/>
      <c r="T64" s="3"/>
      <c r="U64" s="3"/>
      <c r="V64" s="3"/>
    </row>
    <row r="65" spans="1:22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3"/>
      <c r="Q65" s="3"/>
      <c r="R65" s="3"/>
      <c r="S65" s="3"/>
      <c r="T65" s="3"/>
      <c r="U65" s="3"/>
      <c r="V65" s="3"/>
    </row>
    <row r="66" spans="1:22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3"/>
      <c r="Q66" s="3"/>
      <c r="R66" s="3"/>
      <c r="S66" s="3"/>
      <c r="T66" s="3"/>
      <c r="U66" s="3"/>
      <c r="V66" s="3"/>
    </row>
    <row r="67" spans="1:22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3"/>
      <c r="Q67" s="3"/>
      <c r="R67" s="3"/>
      <c r="S67" s="3"/>
      <c r="T67" s="3"/>
      <c r="U67" s="3"/>
      <c r="V67" s="3"/>
    </row>
    <row r="68" spans="1:22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3"/>
      <c r="Q68" s="3"/>
      <c r="R68" s="3"/>
      <c r="S68" s="3"/>
      <c r="T68" s="3"/>
      <c r="U68" s="3"/>
      <c r="V68" s="3"/>
    </row>
    <row r="69" spans="1:22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3"/>
      <c r="Q69" s="3"/>
      <c r="R69" s="3"/>
      <c r="S69" s="3"/>
      <c r="T69" s="3"/>
      <c r="U69" s="3"/>
      <c r="V69" s="3"/>
    </row>
    <row r="70" spans="1:22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3"/>
      <c r="Q70" s="3"/>
      <c r="R70" s="3"/>
      <c r="S70" s="3"/>
      <c r="T70" s="3"/>
      <c r="U70" s="3"/>
      <c r="V70" s="3"/>
    </row>
    <row r="71" spans="1:22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3"/>
      <c r="Q71" s="3"/>
      <c r="R71" s="3"/>
      <c r="S71" s="3"/>
      <c r="T71" s="3"/>
      <c r="U71" s="3"/>
      <c r="V71" s="3"/>
    </row>
    <row r="72" spans="1:22" ht="36.7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3"/>
      <c r="Q72" s="3"/>
      <c r="R72" s="3"/>
      <c r="S72" s="3"/>
      <c r="T72" s="3"/>
      <c r="U72" s="3"/>
      <c r="V72" s="3"/>
    </row>
    <row r="73" spans="1:22" ht="40.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3"/>
      <c r="Q73" s="3"/>
      <c r="R73" s="3"/>
      <c r="S73" s="3"/>
      <c r="T73" s="3"/>
      <c r="U73" s="3"/>
      <c r="V73" s="3"/>
    </row>
    <row r="74" spans="1:22" ht="23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3"/>
      <c r="Q74" s="3"/>
      <c r="R74" s="3"/>
      <c r="S74" s="3"/>
      <c r="T74" s="3"/>
      <c r="U74" s="3"/>
      <c r="V74" s="3"/>
    </row>
    <row r="75" spans="1:22" ht="24.7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3"/>
      <c r="Q75" s="3"/>
      <c r="R75" s="3"/>
      <c r="S75" s="3"/>
      <c r="T75" s="3"/>
      <c r="U75" s="3"/>
      <c r="V75" s="3"/>
    </row>
    <row r="76" spans="1:22" ht="24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3"/>
      <c r="Q76" s="3"/>
      <c r="R76" s="3"/>
      <c r="S76" s="3"/>
      <c r="T76" s="3"/>
      <c r="U76" s="3"/>
      <c r="V76" s="3"/>
    </row>
    <row r="77" spans="1:22" ht="36.7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3"/>
      <c r="Q77" s="3"/>
      <c r="R77" s="3"/>
      <c r="S77" s="3"/>
      <c r="T77" s="3"/>
      <c r="U77" s="3"/>
      <c r="V77" s="3"/>
    </row>
    <row r="78" spans="1:22" ht="24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3"/>
      <c r="Q78" s="3"/>
      <c r="R78" s="3"/>
      <c r="S78" s="3"/>
      <c r="T78" s="3"/>
      <c r="U78" s="3"/>
      <c r="V78" s="3"/>
    </row>
    <row r="79" spans="1:22" ht="34.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3"/>
      <c r="Q79" s="3"/>
      <c r="R79" s="3"/>
      <c r="S79" s="3"/>
      <c r="T79" s="3"/>
      <c r="U79" s="3"/>
      <c r="V79" s="3"/>
    </row>
    <row r="80" spans="1:22" ht="18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3"/>
      <c r="Q80" s="3"/>
      <c r="R80" s="3"/>
      <c r="S80" s="3"/>
      <c r="T80" s="3"/>
      <c r="U80" s="3"/>
      <c r="V80" s="3"/>
    </row>
    <row r="81" spans="1:22" ht="18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3"/>
      <c r="Q81" s="3"/>
      <c r="R81" s="3"/>
      <c r="S81" s="3"/>
      <c r="T81" s="3"/>
      <c r="U81" s="3"/>
      <c r="V81" s="3"/>
    </row>
    <row r="82" spans="1:22" ht="35.2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3"/>
      <c r="Q82" s="3"/>
      <c r="R82" s="3"/>
      <c r="S82" s="3"/>
      <c r="T82" s="3"/>
      <c r="U82" s="3"/>
      <c r="V82" s="3"/>
    </row>
    <row r="83" spans="1:22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3"/>
      <c r="Q83" s="3"/>
      <c r="R83" s="3"/>
      <c r="S83" s="3"/>
      <c r="T83" s="3"/>
      <c r="U83" s="3"/>
      <c r="V83" s="3"/>
    </row>
    <row r="84" spans="1:22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3"/>
      <c r="Q84" s="3"/>
      <c r="R84" s="3"/>
      <c r="S84" s="3"/>
      <c r="T84" s="3"/>
      <c r="U84" s="3"/>
      <c r="V84" s="3"/>
    </row>
    <row r="85" spans="1:22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3"/>
      <c r="Q85" s="3"/>
      <c r="R85" s="3"/>
      <c r="S85" s="3"/>
      <c r="T85" s="3"/>
      <c r="U85" s="3"/>
      <c r="V85" s="3"/>
    </row>
    <row r="86" spans="1:22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3"/>
      <c r="Q86" s="3"/>
      <c r="R86" s="3"/>
      <c r="S86" s="3"/>
      <c r="T86" s="3"/>
      <c r="U86" s="3"/>
      <c r="V86" s="3"/>
    </row>
    <row r="87" spans="1:22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3"/>
      <c r="Q87" s="3"/>
      <c r="R87" s="3"/>
      <c r="S87" s="3"/>
      <c r="T87" s="3"/>
      <c r="U87" s="3"/>
      <c r="V87" s="3"/>
    </row>
    <row r="88" spans="1:22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2"/>
      <c r="Q88" s="72"/>
      <c r="R88" s="72"/>
      <c r="S88" s="72"/>
      <c r="T88" s="72"/>
      <c r="U88" s="72"/>
      <c r="V88" s="72"/>
    </row>
    <row r="89" spans="1:22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3"/>
      <c r="Q89" s="3"/>
      <c r="R89" s="3"/>
      <c r="S89" s="3"/>
      <c r="T89" s="3"/>
      <c r="U89" s="3"/>
      <c r="V89" s="3"/>
    </row>
    <row r="90" spans="1:22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3"/>
      <c r="Q90" s="3"/>
      <c r="R90" s="3"/>
      <c r="S90" s="3"/>
      <c r="T90" s="3"/>
      <c r="U90" s="3"/>
      <c r="V90" s="3"/>
    </row>
    <row r="91" spans="1:22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3"/>
      <c r="Q91" s="3"/>
      <c r="R91" s="3"/>
      <c r="S91" s="3"/>
      <c r="T91" s="3"/>
      <c r="U91" s="3"/>
      <c r="V91" s="3"/>
    </row>
    <row r="92" spans="1:22" ht="21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3"/>
      <c r="Q92" s="3"/>
      <c r="R92" s="3"/>
      <c r="S92" s="3"/>
      <c r="T92" s="3"/>
      <c r="U92" s="3"/>
      <c r="V92" s="3"/>
    </row>
    <row r="93" spans="1:22" ht="41.2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3"/>
      <c r="Q93" s="3"/>
      <c r="R93" s="3"/>
      <c r="S93" s="3"/>
      <c r="T93" s="3"/>
      <c r="U93" s="3"/>
      <c r="V93" s="3"/>
    </row>
    <row r="94" spans="1:22" ht="45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3"/>
      <c r="Q94" s="3"/>
      <c r="R94" s="3"/>
      <c r="S94" s="3"/>
      <c r="T94" s="3"/>
      <c r="U94" s="3"/>
      <c r="V94" s="3"/>
    </row>
    <row r="95" spans="1:22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3"/>
      <c r="Q95" s="3"/>
      <c r="R95" s="3"/>
      <c r="S95" s="3"/>
      <c r="T95" s="3"/>
      <c r="U95" s="3"/>
      <c r="V95" s="3"/>
    </row>
    <row r="96" spans="1:22" ht="33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3"/>
      <c r="Q96" s="3"/>
      <c r="R96" s="3"/>
      <c r="S96" s="3"/>
      <c r="T96" s="3"/>
      <c r="U96" s="3"/>
      <c r="V96" s="3"/>
    </row>
    <row r="97" spans="1:22" ht="37.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3"/>
      <c r="Q97" s="3"/>
      <c r="R97" s="3"/>
      <c r="S97" s="3"/>
      <c r="T97" s="3"/>
      <c r="U97" s="3"/>
      <c r="V97" s="3"/>
    </row>
    <row r="98" spans="1:22" ht="37.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2"/>
      <c r="Q98" s="72"/>
      <c r="R98" s="72"/>
      <c r="S98" s="72"/>
      <c r="T98" s="72"/>
      <c r="U98" s="72"/>
      <c r="V98" s="72"/>
    </row>
    <row r="99" spans="1:22" ht="30" customHeight="1">
      <c r="A99" s="209" t="s">
        <v>111</v>
      </c>
      <c r="B99" s="165"/>
      <c r="C99" s="165"/>
      <c r="D99" s="165"/>
      <c r="E99" s="166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2"/>
      <c r="Q99" s="72"/>
      <c r="R99" s="72"/>
      <c r="S99" s="72"/>
      <c r="T99" s="72"/>
      <c r="U99" s="72"/>
      <c r="V99" s="72"/>
    </row>
    <row r="100" spans="1:22" ht="30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3"/>
      <c r="Q100" s="3"/>
      <c r="R100" s="3"/>
      <c r="S100" s="3"/>
      <c r="T100" s="3"/>
      <c r="U100" s="3"/>
      <c r="V100" s="3"/>
    </row>
    <row r="101" spans="1:22" ht="15.7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3"/>
      <c r="Q101" s="3"/>
      <c r="R101" s="3"/>
      <c r="S101" s="3"/>
      <c r="T101" s="3"/>
      <c r="U101" s="3"/>
      <c r="V101" s="3"/>
    </row>
    <row r="102" spans="1:22" ht="33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3"/>
      <c r="Q102" s="3"/>
      <c r="R102" s="3"/>
      <c r="S102" s="3"/>
      <c r="T102" s="3"/>
      <c r="U102" s="3"/>
      <c r="V102" s="3"/>
    </row>
    <row r="103" spans="1:22" ht="48.7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3"/>
      <c r="Q103" s="3"/>
      <c r="R103" s="3"/>
      <c r="S103" s="3"/>
      <c r="T103" s="3"/>
      <c r="U103" s="3"/>
      <c r="V103" s="3"/>
    </row>
    <row r="104" spans="1:22" ht="15.7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2"/>
      <c r="Q104" s="72"/>
      <c r="R104" s="72"/>
      <c r="S104" s="72"/>
      <c r="T104" s="72"/>
      <c r="U104" s="72"/>
      <c r="V104" s="72"/>
    </row>
    <row r="105" spans="1:22" ht="37.5" customHeight="1">
      <c r="A105" s="199" t="s">
        <v>117</v>
      </c>
      <c r="B105" s="165"/>
      <c r="C105" s="165"/>
      <c r="D105" s="165"/>
      <c r="E105" s="166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2"/>
      <c r="Q105" s="72"/>
      <c r="R105" s="72"/>
      <c r="S105" s="72"/>
      <c r="T105" s="72"/>
      <c r="U105" s="72"/>
      <c r="V105" s="72"/>
    </row>
    <row r="106" spans="1:22" ht="30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2"/>
      <c r="Q106" s="72"/>
      <c r="R106" s="72"/>
      <c r="S106" s="72"/>
      <c r="T106" s="72"/>
      <c r="U106" s="72"/>
      <c r="V106" s="72"/>
    </row>
    <row r="107" spans="1:22" ht="24.7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3"/>
      <c r="Q107" s="3"/>
      <c r="R107" s="3"/>
      <c r="S107" s="3"/>
      <c r="T107" s="3"/>
      <c r="U107" s="3"/>
      <c r="V107" s="3"/>
    </row>
    <row r="108" spans="1:22" ht="21" customHeight="1">
      <c r="A108" s="44" t="s">
        <v>33</v>
      </c>
      <c r="B108" s="180" t="s">
        <v>121</v>
      </c>
      <c r="C108" s="165"/>
      <c r="D108" s="166"/>
      <c r="E108" s="4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2"/>
      <c r="Q108" s="72"/>
      <c r="R108" s="72"/>
      <c r="S108" s="72"/>
      <c r="T108" s="72"/>
      <c r="U108" s="72"/>
      <c r="V108" s="72"/>
    </row>
    <row r="109" spans="1:22" ht="36" customHeight="1">
      <c r="A109" s="46" t="s">
        <v>61</v>
      </c>
      <c r="B109" s="200" t="s">
        <v>122</v>
      </c>
      <c r="C109" s="178"/>
      <c r="D109" s="178"/>
      <c r="E109" s="49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2"/>
      <c r="Q109" s="72"/>
      <c r="R109" s="72"/>
      <c r="S109" s="72"/>
      <c r="T109" s="72"/>
      <c r="U109" s="72"/>
      <c r="V109" s="72"/>
    </row>
    <row r="110" spans="1:22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3"/>
      <c r="Q110" s="3"/>
      <c r="R110" s="3"/>
      <c r="S110" s="3"/>
      <c r="T110" s="3"/>
      <c r="U110" s="3"/>
      <c r="V110" s="3"/>
    </row>
    <row r="111" spans="1:22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3"/>
      <c r="Q111" s="3"/>
      <c r="R111" s="3"/>
      <c r="S111" s="3"/>
      <c r="T111" s="3"/>
      <c r="U111" s="3"/>
      <c r="V111" s="3"/>
    </row>
    <row r="112" spans="1:22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3"/>
      <c r="Q112" s="3"/>
      <c r="R112" s="3"/>
      <c r="S112" s="3"/>
      <c r="T112" s="3"/>
      <c r="U112" s="3"/>
      <c r="V112" s="3"/>
    </row>
    <row r="113" spans="1:22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3"/>
      <c r="Q113" s="3"/>
      <c r="R113" s="3"/>
      <c r="S113" s="3"/>
      <c r="T113" s="3"/>
      <c r="U113" s="3"/>
      <c r="V113" s="3"/>
    </row>
    <row r="114" spans="1:22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3"/>
      <c r="Q114" s="3"/>
      <c r="R114" s="3"/>
      <c r="S114" s="3"/>
      <c r="T114" s="3"/>
      <c r="U114" s="3"/>
      <c r="V114" s="3"/>
    </row>
    <row r="115" spans="1:22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3"/>
      <c r="Q115" s="3"/>
      <c r="R115" s="3"/>
      <c r="S115" s="3"/>
      <c r="T115" s="3"/>
      <c r="U115" s="3"/>
      <c r="V115" s="3"/>
    </row>
    <row r="116" spans="1:22" ht="36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3"/>
      <c r="Q116" s="3"/>
      <c r="R116" s="3"/>
      <c r="S116" s="3"/>
      <c r="T116" s="3"/>
      <c r="U116" s="3"/>
      <c r="V116" s="3"/>
    </row>
    <row r="117" spans="1:22" ht="41.2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3"/>
      <c r="Q117" s="3"/>
      <c r="R117" s="3"/>
      <c r="S117" s="3"/>
      <c r="T117" s="3"/>
      <c r="U117" s="3"/>
      <c r="V117" s="3"/>
    </row>
    <row r="118" spans="1:22" ht="36.7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3"/>
      <c r="Q118" s="3"/>
      <c r="R118" s="3"/>
      <c r="S118" s="3"/>
      <c r="T118" s="3"/>
      <c r="U118" s="3"/>
      <c r="V118" s="3"/>
    </row>
    <row r="119" spans="1:22" ht="24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3"/>
      <c r="Q119" s="3"/>
      <c r="R119" s="3"/>
      <c r="S119" s="3"/>
      <c r="T119" s="3"/>
      <c r="U119" s="3"/>
      <c r="V119" s="3"/>
    </row>
    <row r="120" spans="1:22" ht="36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3"/>
      <c r="Q120" s="3"/>
      <c r="R120" s="3"/>
      <c r="S120" s="3"/>
      <c r="T120" s="3"/>
      <c r="U120" s="3"/>
      <c r="V120" s="3"/>
    </row>
    <row r="121" spans="1:22" ht="41.2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3"/>
      <c r="Q121" s="3"/>
      <c r="R121" s="3"/>
      <c r="S121" s="3"/>
      <c r="T121" s="3"/>
      <c r="U121" s="3"/>
      <c r="V121" s="3"/>
    </row>
    <row r="122" spans="1:22" ht="19.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/>
      <c r="Q122" s="3"/>
      <c r="R122" s="3"/>
      <c r="S122" s="3"/>
      <c r="T122" s="3"/>
      <c r="U122" s="3"/>
      <c r="V122" s="3"/>
    </row>
    <row r="123" spans="1:22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3"/>
      <c r="Q123" s="3"/>
      <c r="R123" s="3"/>
      <c r="S123" s="3"/>
      <c r="T123" s="3"/>
      <c r="U123" s="3"/>
      <c r="V123" s="3"/>
    </row>
    <row r="124" spans="1:22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3"/>
      <c r="Q124" s="3"/>
      <c r="R124" s="3"/>
      <c r="S124" s="3"/>
      <c r="T124" s="3"/>
      <c r="U124" s="3"/>
      <c r="V124" s="3"/>
    </row>
    <row r="125" spans="1:22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3"/>
      <c r="Q125" s="3"/>
      <c r="R125" s="3"/>
      <c r="S125" s="3"/>
      <c r="T125" s="3"/>
      <c r="U125" s="3"/>
      <c r="V125" s="3"/>
    </row>
    <row r="126" spans="1:22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3"/>
      <c r="Q126" s="3"/>
      <c r="R126" s="3"/>
      <c r="S126" s="3"/>
      <c r="T126" s="3"/>
      <c r="U126" s="3"/>
      <c r="V126" s="3"/>
    </row>
    <row r="127" spans="1:22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3"/>
      <c r="Q127" s="3"/>
      <c r="R127" s="3"/>
      <c r="S127" s="3"/>
      <c r="T127" s="3"/>
      <c r="U127" s="3"/>
      <c r="V127" s="3"/>
    </row>
    <row r="128" spans="1:22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3"/>
      <c r="Q128" s="3"/>
      <c r="R128" s="3"/>
      <c r="S128" s="3"/>
      <c r="T128" s="3"/>
      <c r="U128" s="3"/>
      <c r="V128" s="3"/>
    </row>
    <row r="129" spans="1:22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3"/>
      <c r="Q129" s="3"/>
      <c r="R129" s="3"/>
      <c r="S129" s="3"/>
      <c r="T129" s="3"/>
      <c r="U129" s="3"/>
      <c r="V129" s="3"/>
    </row>
    <row r="130" spans="1:22" ht="15.75" customHeight="1">
      <c r="A130" s="1"/>
      <c r="B130" s="25"/>
      <c r="C130" s="25"/>
      <c r="D130" s="2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3"/>
      <c r="Q130" s="3"/>
      <c r="R130" s="3"/>
      <c r="S130" s="3"/>
      <c r="T130" s="3"/>
      <c r="U130" s="3"/>
      <c r="V130" s="3"/>
    </row>
    <row r="131" spans="1:22" ht="15.75" customHeight="1">
      <c r="A131" s="218" t="s">
        <v>140</v>
      </c>
      <c r="B131" s="165"/>
      <c r="C131" s="165"/>
      <c r="D131" s="166"/>
      <c r="E131" s="78" t="s">
        <v>37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3"/>
      <c r="Q131" s="3"/>
      <c r="R131" s="3"/>
      <c r="S131" s="3"/>
      <c r="T131" s="3"/>
      <c r="U131" s="3"/>
      <c r="V131" s="3"/>
    </row>
    <row r="132" spans="1:22" ht="15.75" customHeight="1">
      <c r="A132" s="29" t="s">
        <v>12</v>
      </c>
      <c r="B132" s="180" t="s">
        <v>141</v>
      </c>
      <c r="C132" s="165"/>
      <c r="D132" s="166"/>
      <c r="E132" s="79">
        <f>'Uniformes Custos e Lucro'!L7</f>
        <v>47.064999999999998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3"/>
      <c r="Q132" s="3"/>
      <c r="R132" s="3"/>
      <c r="S132" s="3"/>
      <c r="T132" s="3"/>
      <c r="U132" s="3"/>
      <c r="V132" s="3"/>
    </row>
    <row r="133" spans="1:22" ht="15.75" customHeight="1">
      <c r="A133" s="80" t="s">
        <v>14</v>
      </c>
      <c r="B133" s="219" t="s">
        <v>142</v>
      </c>
      <c r="C133" s="165"/>
      <c r="D133" s="166"/>
      <c r="E133" s="79">
        <f>'[1]TRT SEDE'!$F$62</f>
        <v>1405.46</v>
      </c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"/>
      <c r="Q133" s="11"/>
      <c r="R133" s="11"/>
      <c r="S133" s="11"/>
      <c r="T133" s="11"/>
      <c r="U133" s="11"/>
      <c r="V133" s="11"/>
    </row>
    <row r="134" spans="1:22" ht="15.75" customHeight="1">
      <c r="A134" s="80" t="s">
        <v>17</v>
      </c>
      <c r="B134" s="81" t="s">
        <v>143</v>
      </c>
      <c r="C134" s="82"/>
      <c r="D134" s="83"/>
      <c r="E134" s="79">
        <v>22.09</v>
      </c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"/>
      <c r="Q134" s="11"/>
      <c r="R134" s="11"/>
      <c r="S134" s="11"/>
      <c r="T134" s="11"/>
      <c r="U134" s="11"/>
      <c r="V134" s="11"/>
    </row>
    <row r="135" spans="1:22" ht="15.75" customHeight="1">
      <c r="A135" s="29" t="s">
        <v>19</v>
      </c>
      <c r="B135" s="219" t="s">
        <v>144</v>
      </c>
      <c r="C135" s="165"/>
      <c r="D135" s="166"/>
      <c r="E135" s="79">
        <v>34.11</v>
      </c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"/>
      <c r="Q135" s="11"/>
      <c r="R135" s="11"/>
      <c r="S135" s="11"/>
      <c r="T135" s="11"/>
      <c r="U135" s="11"/>
      <c r="V135" s="11"/>
    </row>
    <row r="136" spans="1:22" ht="15.75" customHeight="1">
      <c r="A136" s="29" t="s">
        <v>29</v>
      </c>
      <c r="B136" s="180" t="s">
        <v>74</v>
      </c>
      <c r="C136" s="165"/>
      <c r="D136" s="166"/>
      <c r="E136" s="5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3"/>
      <c r="Q136" s="3"/>
      <c r="R136" s="3"/>
      <c r="S136" s="3"/>
      <c r="T136" s="3"/>
      <c r="U136" s="3"/>
      <c r="V136" s="3"/>
    </row>
    <row r="137" spans="1:22" ht="15.75" customHeight="1">
      <c r="A137" s="180" t="s">
        <v>145</v>
      </c>
      <c r="B137" s="165"/>
      <c r="C137" s="165"/>
      <c r="D137" s="166"/>
      <c r="E137" s="32">
        <f>SUM(E132:E136)</f>
        <v>1508.7249999999999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3"/>
      <c r="Q137" s="3"/>
      <c r="R137" s="3"/>
      <c r="S137" s="3"/>
      <c r="T137" s="3"/>
      <c r="U137" s="3"/>
      <c r="V137" s="3"/>
    </row>
    <row r="138" spans="1:22" ht="15.75" customHeight="1">
      <c r="A138" s="24"/>
      <c r="B138" s="24"/>
      <c r="C138" s="24"/>
      <c r="D138" s="24"/>
      <c r="E138" s="3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3"/>
      <c r="Q138" s="3"/>
      <c r="R138" s="3"/>
      <c r="S138" s="3"/>
      <c r="T138" s="3"/>
      <c r="U138" s="3"/>
      <c r="V138" s="3"/>
    </row>
    <row r="139" spans="1:22" ht="15.75" customHeight="1">
      <c r="A139" s="84"/>
      <c r="B139" s="85"/>
      <c r="C139" s="1"/>
      <c r="D139" s="36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3"/>
      <c r="Q139" s="3"/>
      <c r="R139" s="3"/>
      <c r="S139" s="3"/>
      <c r="T139" s="3"/>
      <c r="U139" s="3"/>
      <c r="V139" s="3"/>
    </row>
    <row r="140" spans="1:22" ht="15.75" customHeight="1">
      <c r="A140" s="218" t="s">
        <v>146</v>
      </c>
      <c r="B140" s="165"/>
      <c r="C140" s="166"/>
      <c r="D140" s="86" t="s">
        <v>46</v>
      </c>
      <c r="E140" s="78" t="s">
        <v>37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3"/>
      <c r="Q140" s="3"/>
      <c r="R140" s="3"/>
      <c r="S140" s="3"/>
      <c r="T140" s="3"/>
      <c r="U140" s="3"/>
      <c r="V140" s="3"/>
    </row>
    <row r="141" spans="1:22" ht="15.75" customHeight="1">
      <c r="A141" s="59" t="s">
        <v>12</v>
      </c>
      <c r="B141" s="87" t="s">
        <v>147</v>
      </c>
      <c r="C141" s="88"/>
      <c r="D141" s="89">
        <v>4.2900000000000001E-2</v>
      </c>
      <c r="E141" s="79">
        <f>(E26+E68+E83+E128+E137)*$D$141</f>
        <v>201.65765977500001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3"/>
      <c r="Q141" s="3"/>
      <c r="R141" s="3"/>
      <c r="S141" s="3"/>
      <c r="T141" s="3"/>
      <c r="U141" s="3"/>
      <c r="V141" s="3"/>
    </row>
    <row r="142" spans="1:22" ht="15.75" customHeight="1">
      <c r="A142" s="187" t="s">
        <v>148</v>
      </c>
      <c r="B142" s="165"/>
      <c r="C142" s="165"/>
      <c r="D142" s="165"/>
      <c r="E142" s="16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3"/>
      <c r="Q142" s="3"/>
      <c r="R142" s="3"/>
      <c r="S142" s="3"/>
      <c r="T142" s="3"/>
      <c r="U142" s="3"/>
      <c r="V142" s="3"/>
    </row>
    <row r="143" spans="1:22" ht="15.75" customHeight="1">
      <c r="A143" s="59" t="s">
        <v>14</v>
      </c>
      <c r="B143" s="87" t="s">
        <v>149</v>
      </c>
      <c r="C143" s="88"/>
      <c r="D143" s="89">
        <v>4.3200000000000002E-2</v>
      </c>
      <c r="E143" s="79">
        <f>(E26+E68+E83+E128+E137+E141)*$D$143</f>
        <v>211.77946410228003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3"/>
      <c r="Q143" s="3"/>
      <c r="R143" s="3"/>
      <c r="S143" s="3"/>
      <c r="T143" s="3"/>
      <c r="U143" s="3"/>
      <c r="V143" s="3"/>
    </row>
    <row r="144" spans="1:22" ht="15.75" customHeight="1">
      <c r="A144" s="187" t="s">
        <v>150</v>
      </c>
      <c r="B144" s="165"/>
      <c r="C144" s="165"/>
      <c r="D144" s="165"/>
      <c r="E144" s="16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3"/>
      <c r="Q144" s="3"/>
      <c r="R144" s="3"/>
      <c r="S144" s="3"/>
      <c r="T144" s="3"/>
      <c r="U144" s="3"/>
      <c r="V144" s="3"/>
    </row>
    <row r="145" spans="1:22" ht="15.75" customHeight="1">
      <c r="A145" s="59" t="s">
        <v>17</v>
      </c>
      <c r="B145" s="87" t="s">
        <v>151</v>
      </c>
      <c r="C145" s="88"/>
      <c r="D145" s="7"/>
      <c r="E145" s="9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3"/>
      <c r="Q145" s="3"/>
      <c r="R145" s="3"/>
      <c r="S145" s="3"/>
      <c r="T145" s="3"/>
      <c r="U145" s="3"/>
      <c r="V145" s="3"/>
    </row>
    <row r="146" spans="1:22" ht="15.75" customHeight="1">
      <c r="A146" s="59"/>
      <c r="B146" s="87" t="s">
        <v>152</v>
      </c>
      <c r="C146" s="88"/>
      <c r="D146" s="91">
        <f>(1-(D148+D149+D151))/100</f>
        <v>9.134999999999999E-3</v>
      </c>
      <c r="E146" s="32">
        <f>ROUND((E26+E68+E83+E128+E137+E141+E143)/$D$146/100,2)</f>
        <v>5598.34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3"/>
      <c r="Q146" s="3"/>
      <c r="R146" s="3"/>
      <c r="S146" s="3"/>
      <c r="T146" s="3"/>
      <c r="U146" s="3"/>
      <c r="V146" s="3"/>
    </row>
    <row r="147" spans="1:22" ht="15.75" customHeight="1">
      <c r="A147" s="44" t="s">
        <v>153</v>
      </c>
      <c r="B147" s="29" t="s">
        <v>154</v>
      </c>
      <c r="C147" s="30"/>
      <c r="D147" s="4"/>
      <c r="E147" s="3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3"/>
      <c r="Q147" s="3"/>
      <c r="R147" s="3"/>
      <c r="S147" s="3"/>
      <c r="T147" s="3"/>
      <c r="U147" s="3"/>
      <c r="V147" s="3"/>
    </row>
    <row r="148" spans="1:22" ht="15.75" customHeight="1">
      <c r="A148" s="44"/>
      <c r="B148" s="29" t="s">
        <v>155</v>
      </c>
      <c r="C148" s="30"/>
      <c r="D148" s="92">
        <v>6.4999999999999997E-3</v>
      </c>
      <c r="E148" s="32">
        <f>E146*$D$148</f>
        <v>36.389209999999999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3"/>
      <c r="Q148" s="3"/>
      <c r="R148" s="3"/>
      <c r="S148" s="3"/>
      <c r="T148" s="3"/>
      <c r="U148" s="3"/>
      <c r="V148" s="3"/>
    </row>
    <row r="149" spans="1:22" ht="15.75" customHeight="1">
      <c r="A149" s="44"/>
      <c r="B149" s="29" t="s">
        <v>156</v>
      </c>
      <c r="C149" s="30"/>
      <c r="D149" s="92">
        <v>0.03</v>
      </c>
      <c r="E149" s="32">
        <f>E146*$D$149</f>
        <v>167.9502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3"/>
      <c r="Q149" s="3"/>
      <c r="R149" s="3"/>
      <c r="S149" s="3"/>
      <c r="T149" s="3"/>
      <c r="U149" s="3"/>
      <c r="V149" s="3"/>
    </row>
    <row r="150" spans="1:22" ht="15.75" customHeight="1">
      <c r="A150" s="44" t="s">
        <v>157</v>
      </c>
      <c r="B150" s="29" t="s">
        <v>158</v>
      </c>
      <c r="C150" s="30"/>
      <c r="D150" s="92"/>
      <c r="E150" s="3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3"/>
      <c r="Q150" s="3"/>
      <c r="R150" s="3"/>
      <c r="S150" s="3"/>
      <c r="T150" s="3"/>
      <c r="U150" s="3"/>
      <c r="V150" s="3"/>
    </row>
    <row r="151" spans="1:22" ht="15.75" customHeight="1">
      <c r="A151" s="44"/>
      <c r="B151" s="29" t="s">
        <v>159</v>
      </c>
      <c r="C151" s="30"/>
      <c r="D151" s="92">
        <v>0.05</v>
      </c>
      <c r="E151" s="32">
        <f>E146*$D$151</f>
        <v>279.91700000000003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3"/>
      <c r="Q151" s="3"/>
      <c r="R151" s="3"/>
      <c r="S151" s="3"/>
      <c r="T151" s="3"/>
      <c r="U151" s="3"/>
      <c r="V151" s="3"/>
    </row>
    <row r="152" spans="1:22" ht="15.75" customHeight="1">
      <c r="A152" s="44"/>
      <c r="B152" s="29" t="s">
        <v>160</v>
      </c>
      <c r="C152" s="30"/>
      <c r="D152" s="92">
        <f>SUM(D148:D151)</f>
        <v>8.6499999999999994E-2</v>
      </c>
      <c r="E152" s="32">
        <f>E141+E143+E148+E149+E151</f>
        <v>897.69353387728006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3"/>
      <c r="Q152" s="3"/>
      <c r="R152" s="3"/>
      <c r="S152" s="3"/>
      <c r="T152" s="3"/>
      <c r="U152" s="3"/>
      <c r="V152" s="3"/>
    </row>
    <row r="153" spans="1:22" ht="15.75" customHeight="1">
      <c r="A153" s="84"/>
      <c r="B153" s="1"/>
      <c r="C153" s="1"/>
      <c r="D153" s="93"/>
      <c r="E153" s="3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3"/>
      <c r="Q153" s="3"/>
      <c r="R153" s="3"/>
      <c r="S153" s="3"/>
      <c r="T153" s="3"/>
      <c r="U153" s="3"/>
      <c r="V153" s="3"/>
    </row>
    <row r="154" spans="1:22" ht="15.75" customHeight="1">
      <c r="A154" s="57"/>
      <c r="B154" s="57"/>
      <c r="C154" s="57"/>
      <c r="D154" s="57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3"/>
      <c r="Q154" s="3"/>
      <c r="R154" s="3"/>
      <c r="S154" s="3"/>
      <c r="T154" s="3"/>
      <c r="U154" s="3"/>
      <c r="V154" s="3"/>
    </row>
    <row r="155" spans="1:22" ht="30" customHeight="1">
      <c r="A155" s="218" t="s">
        <v>161</v>
      </c>
      <c r="B155" s="165"/>
      <c r="C155" s="165"/>
      <c r="D155" s="166"/>
      <c r="E155" s="94" t="s">
        <v>162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3"/>
      <c r="Q155" s="3"/>
      <c r="R155" s="3"/>
      <c r="S155" s="3"/>
      <c r="T155" s="3"/>
      <c r="U155" s="3"/>
      <c r="V155" s="3"/>
    </row>
    <row r="156" spans="1:22" ht="15.75" customHeight="1">
      <c r="A156" s="182" t="s">
        <v>163</v>
      </c>
      <c r="B156" s="165"/>
      <c r="C156" s="165"/>
      <c r="D156" s="166"/>
      <c r="E156" s="17" t="s">
        <v>47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3"/>
      <c r="Q156" s="3"/>
      <c r="R156" s="3"/>
      <c r="S156" s="3"/>
      <c r="T156" s="3"/>
      <c r="U156" s="3"/>
      <c r="V156" s="3"/>
    </row>
    <row r="157" spans="1:22" ht="15.75" customHeight="1">
      <c r="A157" s="44" t="s">
        <v>12</v>
      </c>
      <c r="B157" s="187" t="s">
        <v>164</v>
      </c>
      <c r="C157" s="165"/>
      <c r="D157" s="166"/>
      <c r="E157" s="32">
        <f>E26</f>
        <v>1337.24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3"/>
      <c r="Q157" s="3"/>
      <c r="R157" s="3"/>
      <c r="S157" s="3"/>
      <c r="T157" s="3"/>
      <c r="U157" s="3"/>
      <c r="V157" s="3"/>
    </row>
    <row r="158" spans="1:22" ht="15.75" customHeight="1">
      <c r="A158" s="44" t="s">
        <v>14</v>
      </c>
      <c r="B158" s="187" t="s">
        <v>165</v>
      </c>
      <c r="C158" s="165"/>
      <c r="D158" s="166"/>
      <c r="E158" s="32">
        <f>E68</f>
        <v>1687.2497500000002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3"/>
      <c r="Q158" s="3"/>
      <c r="R158" s="3"/>
      <c r="S158" s="3"/>
      <c r="T158" s="3"/>
      <c r="U158" s="3"/>
      <c r="V158" s="3"/>
    </row>
    <row r="159" spans="1:22" ht="15.75" customHeight="1">
      <c r="A159" s="44" t="s">
        <v>17</v>
      </c>
      <c r="B159" s="187" t="s">
        <v>166</v>
      </c>
      <c r="C159" s="165"/>
      <c r="D159" s="166"/>
      <c r="E159" s="32">
        <f>E83</f>
        <v>93.9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3"/>
      <c r="Q159" s="3"/>
      <c r="R159" s="3"/>
      <c r="S159" s="3"/>
      <c r="T159" s="3"/>
      <c r="U159" s="3"/>
      <c r="V159" s="3"/>
    </row>
    <row r="160" spans="1:22" ht="15.75" customHeight="1">
      <c r="A160" s="44" t="s">
        <v>19</v>
      </c>
      <c r="B160" s="187" t="s">
        <v>167</v>
      </c>
      <c r="C160" s="165"/>
      <c r="D160" s="166"/>
      <c r="E160" s="32">
        <f>E128</f>
        <v>73.530000000000015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3"/>
      <c r="Q160" s="3"/>
      <c r="R160" s="3"/>
      <c r="S160" s="3"/>
      <c r="T160" s="3"/>
      <c r="U160" s="3"/>
      <c r="V160" s="3"/>
    </row>
    <row r="161" spans="1:22" ht="15.75" customHeight="1">
      <c r="A161" s="44" t="s">
        <v>29</v>
      </c>
      <c r="B161" s="187" t="s">
        <v>168</v>
      </c>
      <c r="C161" s="165"/>
      <c r="D161" s="166"/>
      <c r="E161" s="32">
        <f>E137</f>
        <v>1508.7249999999999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3"/>
      <c r="Q161" s="3"/>
      <c r="R161" s="3"/>
      <c r="S161" s="3"/>
      <c r="T161" s="3"/>
      <c r="U161" s="3"/>
      <c r="V161" s="3"/>
    </row>
    <row r="162" spans="1:22" ht="15.75" customHeight="1">
      <c r="A162" s="187" t="s">
        <v>169</v>
      </c>
      <c r="B162" s="165"/>
      <c r="C162" s="165"/>
      <c r="D162" s="166"/>
      <c r="E162" s="32">
        <f>SUM(E157:E161)</f>
        <v>4700.6447500000004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3"/>
      <c r="Q162" s="3"/>
      <c r="R162" s="3"/>
      <c r="S162" s="3"/>
      <c r="T162" s="3"/>
      <c r="U162" s="3"/>
      <c r="V162" s="3"/>
    </row>
    <row r="163" spans="1:22" ht="15.75" customHeight="1">
      <c r="A163" s="44" t="s">
        <v>31</v>
      </c>
      <c r="B163" s="187" t="s">
        <v>170</v>
      </c>
      <c r="C163" s="165"/>
      <c r="D163" s="166"/>
      <c r="E163" s="32">
        <f>E152</f>
        <v>897.69353387728006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3"/>
      <c r="Q163" s="3"/>
      <c r="R163" s="3"/>
      <c r="S163" s="3"/>
      <c r="T163" s="3"/>
      <c r="U163" s="3"/>
      <c r="V163" s="3"/>
    </row>
    <row r="164" spans="1:22" ht="15.75" customHeight="1">
      <c r="A164" s="223" t="s">
        <v>171</v>
      </c>
      <c r="B164" s="165"/>
      <c r="C164" s="165"/>
      <c r="D164" s="166"/>
      <c r="E164" s="79">
        <f>E162+E163</f>
        <v>5598.3382838772804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3"/>
      <c r="Q164" s="3"/>
      <c r="R164" s="3"/>
      <c r="S164" s="3"/>
      <c r="T164" s="3"/>
      <c r="U164" s="3"/>
      <c r="V164" s="3"/>
    </row>
    <row r="165" spans="1:22" ht="15.75" customHeight="1">
      <c r="A165" s="187" t="s">
        <v>172</v>
      </c>
      <c r="B165" s="165"/>
      <c r="C165" s="165"/>
      <c r="D165" s="166"/>
      <c r="E165" s="95">
        <v>13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3"/>
      <c r="Q165" s="3"/>
      <c r="R165" s="3"/>
      <c r="S165" s="3"/>
      <c r="T165" s="3"/>
      <c r="U165" s="3"/>
      <c r="V165" s="3"/>
    </row>
    <row r="166" spans="1:22" ht="16.5" customHeight="1">
      <c r="A166" s="187" t="s">
        <v>173</v>
      </c>
      <c r="B166" s="165"/>
      <c r="C166" s="165"/>
      <c r="D166" s="166"/>
      <c r="E166" s="32">
        <f>ROUND(E165*E164,2)</f>
        <v>72778.399999999994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3"/>
      <c r="Q166" s="3"/>
      <c r="R166" s="3"/>
      <c r="S166" s="3"/>
      <c r="T166" s="3"/>
      <c r="U166" s="3"/>
      <c r="V166" s="3"/>
    </row>
    <row r="167" spans="1:22" ht="15.75" customHeight="1">
      <c r="A167" s="187" t="s">
        <v>174</v>
      </c>
      <c r="B167" s="165"/>
      <c r="C167" s="165"/>
      <c r="D167" s="166"/>
      <c r="E167" s="32">
        <f>ROUND((E166*12),2)</f>
        <v>873340.8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3"/>
      <c r="Q167" s="3"/>
      <c r="R167" s="3"/>
      <c r="S167" s="3"/>
      <c r="T167" s="3"/>
      <c r="U167" s="3"/>
      <c r="V167" s="3"/>
    </row>
    <row r="168" spans="1:22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3"/>
      <c r="Q168" s="3"/>
      <c r="R168" s="3"/>
      <c r="S168" s="3"/>
      <c r="T168" s="3"/>
      <c r="U168" s="3"/>
      <c r="V168" s="3"/>
    </row>
    <row r="169" spans="1:22" ht="15.75" customHeight="1">
      <c r="A169" s="1"/>
      <c r="B169" s="1"/>
      <c r="C169" s="1"/>
      <c r="D169" s="26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3"/>
      <c r="Q169" s="3"/>
      <c r="R169" s="3"/>
      <c r="S169" s="3"/>
      <c r="T169" s="3"/>
      <c r="U169" s="3"/>
      <c r="V169" s="3"/>
    </row>
    <row r="170" spans="1:22" ht="15.75" customHeight="1">
      <c r="A170" s="164" t="s">
        <v>175</v>
      </c>
      <c r="B170" s="165"/>
      <c r="C170" s="165"/>
      <c r="D170" s="165"/>
      <c r="E170" s="166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3"/>
      <c r="Q170" s="3"/>
      <c r="R170" s="3"/>
      <c r="S170" s="3"/>
      <c r="T170" s="3"/>
      <c r="U170" s="3"/>
      <c r="V170" s="3"/>
    </row>
    <row r="171" spans="1:22" ht="15.75" customHeight="1">
      <c r="A171" s="220" t="s">
        <v>176</v>
      </c>
      <c r="B171" s="165"/>
      <c r="C171" s="165"/>
      <c r="D171" s="166"/>
      <c r="E171" s="43" t="s">
        <v>47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3"/>
      <c r="Q171" s="3"/>
      <c r="R171" s="3"/>
      <c r="S171" s="3"/>
      <c r="T171" s="3"/>
      <c r="U171" s="3"/>
      <c r="V171" s="3"/>
    </row>
    <row r="172" spans="1:22" ht="15.75" customHeight="1">
      <c r="A172" s="180" t="s">
        <v>48</v>
      </c>
      <c r="B172" s="165"/>
      <c r="C172" s="165"/>
      <c r="D172" s="166"/>
      <c r="E172" s="32">
        <f>E32</f>
        <v>111.39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3"/>
      <c r="Q172" s="3"/>
      <c r="R172" s="3"/>
      <c r="S172" s="3"/>
      <c r="T172" s="3"/>
      <c r="U172" s="3"/>
      <c r="V172" s="3"/>
    </row>
    <row r="173" spans="1:22" ht="15.75" customHeight="1">
      <c r="A173" s="168" t="s">
        <v>177</v>
      </c>
      <c r="B173" s="169"/>
      <c r="C173" s="169"/>
      <c r="D173" s="170"/>
      <c r="E173" s="67">
        <f>E34</f>
        <v>161.81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3"/>
      <c r="Q173" s="3"/>
      <c r="R173" s="3"/>
      <c r="S173" s="3"/>
      <c r="T173" s="3"/>
      <c r="U173" s="3"/>
      <c r="V173" s="3"/>
    </row>
    <row r="174" spans="1:22" ht="15.75" customHeight="1">
      <c r="A174" s="174" t="s">
        <v>89</v>
      </c>
      <c r="B174" s="165"/>
      <c r="C174" s="165"/>
      <c r="D174" s="166"/>
      <c r="E174" s="61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3"/>
      <c r="Q174" s="3"/>
      <c r="R174" s="3"/>
      <c r="S174" s="3"/>
      <c r="T174" s="3"/>
      <c r="U174" s="3"/>
      <c r="V174" s="3"/>
    </row>
    <row r="175" spans="1:22" ht="15.75" customHeight="1">
      <c r="A175" s="221" t="s">
        <v>94</v>
      </c>
      <c r="B175" s="172"/>
      <c r="C175" s="172"/>
      <c r="D175" s="173"/>
      <c r="E175" s="96">
        <f>E81</f>
        <v>51.53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3"/>
      <c r="Q175" s="3"/>
      <c r="R175" s="3"/>
      <c r="S175" s="3"/>
      <c r="T175" s="3"/>
      <c r="U175" s="3"/>
      <c r="V175" s="3"/>
    </row>
    <row r="176" spans="1:22" ht="13.5" customHeight="1">
      <c r="A176" s="180" t="s">
        <v>178</v>
      </c>
      <c r="B176" s="165"/>
      <c r="C176" s="165"/>
      <c r="D176" s="166"/>
      <c r="E176" s="32">
        <f>SUM(E172:E175)</f>
        <v>324.73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3"/>
      <c r="Q176" s="3"/>
      <c r="R176" s="3"/>
      <c r="S176" s="3"/>
      <c r="T176" s="3"/>
      <c r="U176" s="3"/>
      <c r="V176" s="3"/>
    </row>
    <row r="177" spans="1:22" ht="28.5" customHeight="1">
      <c r="A177" s="187" t="s">
        <v>179</v>
      </c>
      <c r="B177" s="165"/>
      <c r="C177" s="166"/>
      <c r="D177" s="97">
        <v>7.8200000000000006E-2</v>
      </c>
      <c r="E177" s="32">
        <f>ROUND((E26*$D$177),2)</f>
        <v>104.57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3"/>
      <c r="Q177" s="3"/>
      <c r="R177" s="3"/>
      <c r="S177" s="3"/>
      <c r="T177" s="3"/>
      <c r="U177" s="3"/>
      <c r="V177" s="3"/>
    </row>
    <row r="178" spans="1:22" ht="15.75" customHeight="1">
      <c r="A178" s="180" t="s">
        <v>180</v>
      </c>
      <c r="B178" s="165"/>
      <c r="C178" s="165"/>
      <c r="D178" s="166"/>
      <c r="E178" s="32">
        <f>SUM(E176:E177)</f>
        <v>429.3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3"/>
      <c r="Q178" s="3"/>
      <c r="R178" s="3"/>
      <c r="S178" s="3"/>
      <c r="T178" s="3"/>
      <c r="U178" s="3"/>
      <c r="V178" s="3"/>
    </row>
    <row r="179" spans="1:22" ht="15.75" customHeight="1">
      <c r="A179" s="24"/>
      <c r="B179" s="24"/>
      <c r="C179" s="24"/>
      <c r="D179" s="24"/>
      <c r="E179" s="3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3"/>
      <c r="Q179" s="3"/>
      <c r="R179" s="3"/>
      <c r="S179" s="3"/>
      <c r="T179" s="3"/>
      <c r="U179" s="3"/>
      <c r="V179" s="3"/>
    </row>
    <row r="180" spans="1:22" ht="15.75" customHeight="1">
      <c r="A180" s="222" t="s">
        <v>284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3"/>
      <c r="Q180" s="3"/>
      <c r="R180" s="3"/>
      <c r="S180" s="3"/>
      <c r="T180" s="3"/>
      <c r="U180" s="3"/>
      <c r="V180" s="3"/>
    </row>
    <row r="181" spans="1:22" ht="15.75" customHeight="1">
      <c r="A181" s="214" t="s">
        <v>181</v>
      </c>
      <c r="B181" s="172"/>
      <c r="C181" s="1"/>
      <c r="D181" s="26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3"/>
      <c r="R181" s="3"/>
      <c r="S181" s="3"/>
      <c r="T181" s="3"/>
      <c r="U181" s="3"/>
      <c r="V181" s="3"/>
    </row>
    <row r="182" spans="1:22" ht="15.75" customHeight="1">
      <c r="A182" s="214" t="s">
        <v>182</v>
      </c>
      <c r="B182" s="172"/>
      <c r="C182" s="1"/>
      <c r="D182" s="2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3"/>
      <c r="R182" s="3"/>
      <c r="S182" s="3"/>
      <c r="T182" s="3"/>
      <c r="U182" s="3"/>
      <c r="V182" s="3"/>
    </row>
    <row r="183" spans="1:22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3"/>
      <c r="R183" s="3"/>
      <c r="S183" s="3"/>
      <c r="T183" s="3"/>
      <c r="U183" s="3"/>
      <c r="V183" s="3"/>
    </row>
    <row r="184" spans="1:22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3"/>
      <c r="Q184" s="3"/>
      <c r="R184" s="3"/>
      <c r="S184" s="3"/>
      <c r="T184" s="3"/>
      <c r="U184" s="3"/>
      <c r="V184" s="3"/>
    </row>
    <row r="185" spans="1:22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3"/>
      <c r="Q185" s="3"/>
      <c r="R185" s="3"/>
      <c r="S185" s="3"/>
      <c r="T185" s="3"/>
      <c r="U185" s="3"/>
      <c r="V185" s="3"/>
    </row>
    <row r="186" spans="1:22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3"/>
      <c r="Q186" s="3"/>
      <c r="R186" s="3"/>
      <c r="S186" s="3"/>
      <c r="T186" s="3"/>
      <c r="U186" s="3"/>
      <c r="V186" s="3"/>
    </row>
    <row r="187" spans="1:22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3"/>
      <c r="Q187" s="3"/>
      <c r="R187" s="3"/>
      <c r="S187" s="3"/>
      <c r="T187" s="3"/>
      <c r="U187" s="3"/>
      <c r="V187" s="3"/>
    </row>
    <row r="188" spans="1:22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3"/>
      <c r="Q188" s="3"/>
      <c r="R188" s="3"/>
      <c r="S188" s="3"/>
      <c r="T188" s="3"/>
      <c r="U188" s="3"/>
      <c r="V188" s="3"/>
    </row>
    <row r="189" spans="1:22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3"/>
      <c r="Q189" s="3"/>
      <c r="R189" s="3"/>
      <c r="S189" s="3"/>
      <c r="T189" s="3"/>
      <c r="U189" s="3"/>
      <c r="V189" s="3"/>
    </row>
    <row r="190" spans="1:22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3"/>
      <c r="Q190" s="3"/>
      <c r="R190" s="3"/>
      <c r="S190" s="3"/>
      <c r="T190" s="3"/>
      <c r="U190" s="3"/>
      <c r="V190" s="3"/>
    </row>
    <row r="191" spans="1:22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3"/>
      <c r="Q191" s="3"/>
      <c r="R191" s="3"/>
      <c r="S191" s="3"/>
      <c r="T191" s="3"/>
      <c r="U191" s="3"/>
      <c r="V191" s="3"/>
    </row>
    <row r="192" spans="1:22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3"/>
      <c r="Q192" s="3"/>
      <c r="R192" s="3"/>
      <c r="S192" s="3"/>
      <c r="T192" s="3"/>
      <c r="U192" s="3"/>
      <c r="V192" s="3"/>
    </row>
    <row r="193" spans="1:22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3"/>
      <c r="Q193" s="3"/>
      <c r="R193" s="3"/>
      <c r="S193" s="3"/>
      <c r="T193" s="3"/>
      <c r="U193" s="3"/>
      <c r="V193" s="3"/>
    </row>
    <row r="194" spans="1:22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3"/>
      <c r="Q194" s="3"/>
      <c r="R194" s="3"/>
      <c r="S194" s="3"/>
      <c r="T194" s="3"/>
      <c r="U194" s="3"/>
      <c r="V194" s="3"/>
    </row>
    <row r="195" spans="1:22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3"/>
      <c r="Q195" s="3"/>
      <c r="R195" s="3"/>
      <c r="S195" s="3"/>
      <c r="T195" s="3"/>
      <c r="U195" s="3"/>
      <c r="V195" s="3"/>
    </row>
    <row r="196" spans="1:22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3"/>
      <c r="Q196" s="3"/>
      <c r="R196" s="3"/>
      <c r="S196" s="3"/>
      <c r="T196" s="3"/>
      <c r="U196" s="3"/>
      <c r="V196" s="3"/>
    </row>
    <row r="197" spans="1:22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3"/>
      <c r="Q197" s="3"/>
      <c r="R197" s="3"/>
      <c r="S197" s="3"/>
      <c r="T197" s="3"/>
      <c r="U197" s="3"/>
      <c r="V197" s="3"/>
    </row>
    <row r="198" spans="1:22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3"/>
      <c r="Q198" s="3"/>
      <c r="R198" s="3"/>
      <c r="S198" s="3"/>
      <c r="T198" s="3"/>
      <c r="U198" s="3"/>
      <c r="V198" s="3"/>
    </row>
    <row r="199" spans="1:22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3"/>
      <c r="Q199" s="3"/>
      <c r="R199" s="3"/>
      <c r="S199" s="3"/>
      <c r="T199" s="3"/>
      <c r="U199" s="3"/>
      <c r="V199" s="3"/>
    </row>
    <row r="200" spans="1:22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3"/>
      <c r="Q200" s="3"/>
      <c r="R200" s="3"/>
      <c r="S200" s="3"/>
      <c r="T200" s="3"/>
      <c r="U200" s="3"/>
      <c r="V200" s="3"/>
    </row>
    <row r="201" spans="1:22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3"/>
      <c r="Q201" s="3"/>
      <c r="R201" s="3"/>
      <c r="S201" s="3"/>
      <c r="T201" s="3"/>
      <c r="U201" s="3"/>
      <c r="V201" s="3"/>
    </row>
    <row r="202" spans="1:22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3"/>
      <c r="Q202" s="3"/>
      <c r="R202" s="3"/>
      <c r="S202" s="3"/>
      <c r="T202" s="3"/>
      <c r="U202" s="3"/>
      <c r="V202" s="3"/>
    </row>
    <row r="203" spans="1:22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3"/>
      <c r="Q203" s="3"/>
      <c r="R203" s="3"/>
      <c r="S203" s="3"/>
      <c r="T203" s="3"/>
      <c r="U203" s="3"/>
      <c r="V203" s="3"/>
    </row>
    <row r="204" spans="1:22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3"/>
      <c r="Q204" s="3"/>
      <c r="R204" s="3"/>
      <c r="S204" s="3"/>
      <c r="T204" s="3"/>
      <c r="U204" s="3"/>
      <c r="V204" s="3"/>
    </row>
    <row r="205" spans="1:22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3"/>
      <c r="Q205" s="3"/>
      <c r="R205" s="3"/>
      <c r="S205" s="3"/>
      <c r="T205" s="3"/>
      <c r="U205" s="3"/>
      <c r="V205" s="3"/>
    </row>
    <row r="206" spans="1:22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3"/>
      <c r="Q206" s="3"/>
      <c r="R206" s="3"/>
      <c r="S206" s="3"/>
      <c r="T206" s="3"/>
      <c r="U206" s="3"/>
      <c r="V206" s="3"/>
    </row>
    <row r="207" spans="1:22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3"/>
      <c r="Q207" s="3"/>
      <c r="R207" s="3"/>
      <c r="S207" s="3"/>
      <c r="T207" s="3"/>
      <c r="U207" s="3"/>
      <c r="V207" s="3"/>
    </row>
    <row r="208" spans="1:22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3"/>
      <c r="Q208" s="3"/>
      <c r="R208" s="3"/>
      <c r="S208" s="3"/>
      <c r="T208" s="3"/>
      <c r="U208" s="3"/>
      <c r="V208" s="3"/>
    </row>
    <row r="209" spans="1:22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3"/>
      <c r="Q209" s="3"/>
      <c r="R209" s="3"/>
      <c r="S209" s="3"/>
      <c r="T209" s="3"/>
      <c r="U209" s="3"/>
      <c r="V209" s="3"/>
    </row>
    <row r="210" spans="1:22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3"/>
      <c r="Q210" s="3"/>
      <c r="R210" s="3"/>
      <c r="S210" s="3"/>
      <c r="T210" s="3"/>
      <c r="U210" s="3"/>
      <c r="V210" s="3"/>
    </row>
    <row r="211" spans="1:22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3"/>
      <c r="Q211" s="3"/>
      <c r="R211" s="3"/>
      <c r="S211" s="3"/>
      <c r="T211" s="3"/>
      <c r="U211" s="3"/>
      <c r="V211" s="3"/>
    </row>
    <row r="212" spans="1:22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3"/>
      <c r="Q212" s="3"/>
      <c r="R212" s="3"/>
      <c r="S212" s="3"/>
      <c r="T212" s="3"/>
      <c r="U212" s="3"/>
      <c r="V212" s="3"/>
    </row>
    <row r="213" spans="1:22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3"/>
      <c r="Q213" s="3"/>
      <c r="R213" s="3"/>
      <c r="S213" s="3"/>
      <c r="T213" s="3"/>
      <c r="U213" s="3"/>
      <c r="V213" s="3"/>
    </row>
    <row r="214" spans="1:22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3"/>
      <c r="Q214" s="3"/>
      <c r="R214" s="3"/>
      <c r="S214" s="3"/>
      <c r="T214" s="3"/>
      <c r="U214" s="3"/>
      <c r="V214" s="3"/>
    </row>
    <row r="215" spans="1:22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3"/>
      <c r="Q215" s="3"/>
      <c r="R215" s="3"/>
      <c r="S215" s="3"/>
      <c r="T215" s="3"/>
      <c r="U215" s="3"/>
      <c r="V215" s="3"/>
    </row>
    <row r="216" spans="1:22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3"/>
      <c r="Q216" s="3"/>
      <c r="R216" s="3"/>
      <c r="S216" s="3"/>
      <c r="T216" s="3"/>
      <c r="U216" s="3"/>
      <c r="V216" s="3"/>
    </row>
    <row r="217" spans="1:22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3"/>
      <c r="Q217" s="3"/>
      <c r="R217" s="3"/>
      <c r="S217" s="3"/>
      <c r="T217" s="3"/>
      <c r="U217" s="3"/>
      <c r="V217" s="3"/>
    </row>
    <row r="218" spans="1:22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3"/>
      <c r="Q218" s="3"/>
      <c r="R218" s="3"/>
      <c r="S218" s="3"/>
      <c r="T218" s="3"/>
      <c r="U218" s="3"/>
      <c r="V218" s="3"/>
    </row>
    <row r="219" spans="1:22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3"/>
      <c r="Q219" s="3"/>
      <c r="R219" s="3"/>
      <c r="S219" s="3"/>
      <c r="T219" s="3"/>
      <c r="U219" s="3"/>
      <c r="V219" s="3"/>
    </row>
    <row r="220" spans="1:22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3"/>
      <c r="Q220" s="3"/>
      <c r="R220" s="3"/>
      <c r="S220" s="3"/>
      <c r="T220" s="3"/>
      <c r="U220" s="3"/>
      <c r="V220" s="3"/>
    </row>
    <row r="221" spans="1:22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3"/>
      <c r="Q221" s="3"/>
      <c r="R221" s="3"/>
      <c r="S221" s="3"/>
      <c r="T221" s="3"/>
      <c r="U221" s="3"/>
      <c r="V221" s="3"/>
    </row>
    <row r="222" spans="1:22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3"/>
      <c r="Q222" s="3"/>
      <c r="R222" s="3"/>
      <c r="S222" s="3"/>
      <c r="T222" s="3"/>
      <c r="U222" s="3"/>
      <c r="V222" s="3"/>
    </row>
    <row r="223" spans="1:22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3"/>
      <c r="Q223" s="3"/>
      <c r="R223" s="3"/>
      <c r="S223" s="3"/>
      <c r="T223" s="3"/>
      <c r="U223" s="3"/>
      <c r="V223" s="3"/>
    </row>
    <row r="224" spans="1:22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3"/>
      <c r="Q224" s="3"/>
      <c r="R224" s="3"/>
      <c r="S224" s="3"/>
      <c r="T224" s="3"/>
      <c r="U224" s="3"/>
      <c r="V224" s="3"/>
    </row>
    <row r="225" spans="1:22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3"/>
      <c r="Q225" s="3"/>
      <c r="R225" s="3"/>
      <c r="S225" s="3"/>
      <c r="T225" s="3"/>
      <c r="U225" s="3"/>
      <c r="V225" s="3"/>
    </row>
    <row r="226" spans="1:22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3"/>
      <c r="Q226" s="3"/>
      <c r="R226" s="3"/>
      <c r="S226" s="3"/>
      <c r="T226" s="3"/>
      <c r="U226" s="3"/>
      <c r="V226" s="3"/>
    </row>
    <row r="227" spans="1:22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3"/>
      <c r="Q227" s="3"/>
      <c r="R227" s="3"/>
      <c r="S227" s="3"/>
      <c r="T227" s="3"/>
      <c r="U227" s="3"/>
      <c r="V227" s="3"/>
    </row>
    <row r="228" spans="1:22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3"/>
      <c r="Q228" s="3"/>
      <c r="R228" s="3"/>
      <c r="S228" s="3"/>
      <c r="T228" s="3"/>
      <c r="U228" s="3"/>
      <c r="V228" s="3"/>
    </row>
    <row r="229" spans="1:22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3"/>
      <c r="Q229" s="3"/>
      <c r="R229" s="3"/>
      <c r="S229" s="3"/>
      <c r="T229" s="3"/>
      <c r="U229" s="3"/>
      <c r="V229" s="3"/>
    </row>
    <row r="230" spans="1:22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3"/>
      <c r="Q230" s="3"/>
      <c r="R230" s="3"/>
      <c r="S230" s="3"/>
      <c r="T230" s="3"/>
      <c r="U230" s="3"/>
      <c r="V230" s="3"/>
    </row>
    <row r="231" spans="1:22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3"/>
      <c r="Q231" s="3"/>
      <c r="R231" s="3"/>
      <c r="S231" s="3"/>
      <c r="T231" s="3"/>
      <c r="U231" s="3"/>
      <c r="V231" s="3"/>
    </row>
    <row r="232" spans="1:22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3"/>
      <c r="Q232" s="3"/>
      <c r="R232" s="3"/>
      <c r="S232" s="3"/>
      <c r="T232" s="3"/>
      <c r="U232" s="3"/>
      <c r="V232" s="3"/>
    </row>
    <row r="233" spans="1:22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3"/>
      <c r="Q233" s="3"/>
      <c r="R233" s="3"/>
      <c r="S233" s="3"/>
      <c r="T233" s="3"/>
      <c r="U233" s="3"/>
      <c r="V233" s="3"/>
    </row>
    <row r="234" spans="1:22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3"/>
      <c r="Q234" s="3"/>
      <c r="R234" s="3"/>
      <c r="S234" s="3"/>
      <c r="T234" s="3"/>
      <c r="U234" s="3"/>
      <c r="V234" s="3"/>
    </row>
    <row r="235" spans="1:22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3"/>
      <c r="Q235" s="3"/>
      <c r="R235" s="3"/>
      <c r="S235" s="3"/>
      <c r="T235" s="3"/>
      <c r="U235" s="3"/>
      <c r="V235" s="3"/>
    </row>
    <row r="236" spans="1:22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3"/>
      <c r="Q236" s="3"/>
      <c r="R236" s="3"/>
      <c r="S236" s="3"/>
      <c r="T236" s="3"/>
      <c r="U236" s="3"/>
      <c r="V236" s="3"/>
    </row>
    <row r="237" spans="1:22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3"/>
      <c r="Q237" s="3"/>
      <c r="R237" s="3"/>
      <c r="S237" s="3"/>
      <c r="T237" s="3"/>
      <c r="U237" s="3"/>
      <c r="V237" s="3"/>
    </row>
    <row r="238" spans="1:22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3"/>
      <c r="Q238" s="3"/>
      <c r="R238" s="3"/>
      <c r="S238" s="3"/>
      <c r="T238" s="3"/>
      <c r="U238" s="3"/>
      <c r="V238" s="3"/>
    </row>
    <row r="239" spans="1:22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3"/>
      <c r="Q239" s="3"/>
      <c r="R239" s="3"/>
      <c r="S239" s="3"/>
      <c r="T239" s="3"/>
      <c r="U239" s="3"/>
      <c r="V239" s="3"/>
    </row>
    <row r="240" spans="1:22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3"/>
      <c r="Q240" s="3"/>
      <c r="R240" s="3"/>
      <c r="S240" s="3"/>
      <c r="T240" s="3"/>
      <c r="U240" s="3"/>
      <c r="V240" s="3"/>
    </row>
    <row r="241" spans="1:22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3"/>
      <c r="Q241" s="3"/>
      <c r="R241" s="3"/>
      <c r="S241" s="3"/>
      <c r="T241" s="3"/>
      <c r="U241" s="3"/>
      <c r="V241" s="3"/>
    </row>
    <row r="242" spans="1:22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3"/>
      <c r="Q242" s="3"/>
      <c r="R242" s="3"/>
      <c r="S242" s="3"/>
      <c r="T242" s="3"/>
      <c r="U242" s="3"/>
      <c r="V242" s="3"/>
    </row>
    <row r="243" spans="1:22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3"/>
      <c r="Q243" s="3"/>
      <c r="R243" s="3"/>
      <c r="S243" s="3"/>
      <c r="T243" s="3"/>
      <c r="U243" s="3"/>
      <c r="V243" s="3"/>
    </row>
    <row r="244" spans="1:22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3"/>
      <c r="Q244" s="3"/>
      <c r="R244" s="3"/>
      <c r="S244" s="3"/>
      <c r="T244" s="3"/>
      <c r="U244" s="3"/>
      <c r="V244" s="3"/>
    </row>
    <row r="245" spans="1:22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3"/>
      <c r="Q245" s="3"/>
      <c r="R245" s="3"/>
      <c r="S245" s="3"/>
      <c r="T245" s="3"/>
      <c r="U245" s="3"/>
      <c r="V245" s="3"/>
    </row>
    <row r="246" spans="1:22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3"/>
      <c r="Q246" s="3"/>
      <c r="R246" s="3"/>
      <c r="S246" s="3"/>
      <c r="T246" s="3"/>
      <c r="U246" s="3"/>
      <c r="V246" s="3"/>
    </row>
    <row r="247" spans="1:22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3"/>
      <c r="Q247" s="3"/>
      <c r="R247" s="3"/>
      <c r="S247" s="3"/>
      <c r="T247" s="3"/>
      <c r="U247" s="3"/>
      <c r="V247" s="3"/>
    </row>
    <row r="248" spans="1:22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3"/>
      <c r="Q248" s="3"/>
      <c r="R248" s="3"/>
      <c r="S248" s="3"/>
      <c r="T248" s="3"/>
      <c r="U248" s="3"/>
      <c r="V248" s="3"/>
    </row>
    <row r="249" spans="1:22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3"/>
      <c r="Q249" s="3"/>
      <c r="R249" s="3"/>
      <c r="S249" s="3"/>
      <c r="T249" s="3"/>
      <c r="U249" s="3"/>
      <c r="V249" s="3"/>
    </row>
    <row r="250" spans="1:22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3"/>
      <c r="Q250" s="3"/>
      <c r="R250" s="3"/>
      <c r="S250" s="3"/>
      <c r="T250" s="3"/>
      <c r="U250" s="3"/>
      <c r="V250" s="3"/>
    </row>
    <row r="251" spans="1:22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3"/>
      <c r="Q251" s="3"/>
      <c r="R251" s="3"/>
      <c r="S251" s="3"/>
      <c r="T251" s="3"/>
      <c r="U251" s="3"/>
      <c r="V251" s="3"/>
    </row>
    <row r="252" spans="1:22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3"/>
      <c r="Q252" s="3"/>
      <c r="R252" s="3"/>
      <c r="S252" s="3"/>
      <c r="T252" s="3"/>
      <c r="U252" s="3"/>
      <c r="V252" s="3"/>
    </row>
    <row r="253" spans="1:22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3"/>
      <c r="Q253" s="3"/>
      <c r="R253" s="3"/>
      <c r="S253" s="3"/>
      <c r="T253" s="3"/>
      <c r="U253" s="3"/>
      <c r="V253" s="3"/>
    </row>
    <row r="254" spans="1:22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3"/>
      <c r="Q254" s="3"/>
      <c r="R254" s="3"/>
      <c r="S254" s="3"/>
      <c r="T254" s="3"/>
      <c r="U254" s="3"/>
      <c r="V254" s="3"/>
    </row>
    <row r="255" spans="1:22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3"/>
      <c r="Q255" s="3"/>
      <c r="R255" s="3"/>
      <c r="S255" s="3"/>
      <c r="T255" s="3"/>
      <c r="U255" s="3"/>
      <c r="V255" s="3"/>
    </row>
    <row r="256" spans="1:22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3"/>
      <c r="Q256" s="3"/>
      <c r="R256" s="3"/>
      <c r="S256" s="3"/>
      <c r="T256" s="3"/>
      <c r="U256" s="3"/>
      <c r="V256" s="3"/>
    </row>
    <row r="257" spans="1:22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3"/>
      <c r="Q257" s="3"/>
      <c r="R257" s="3"/>
      <c r="S257" s="3"/>
      <c r="T257" s="3"/>
      <c r="U257" s="3"/>
      <c r="V257" s="3"/>
    </row>
    <row r="258" spans="1:22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3"/>
      <c r="Q258" s="3"/>
      <c r="R258" s="3"/>
      <c r="S258" s="3"/>
      <c r="T258" s="3"/>
      <c r="U258" s="3"/>
      <c r="V258" s="3"/>
    </row>
    <row r="259" spans="1:22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3"/>
      <c r="Q259" s="3"/>
      <c r="R259" s="3"/>
      <c r="S259" s="3"/>
      <c r="T259" s="3"/>
      <c r="U259" s="3"/>
      <c r="V259" s="3"/>
    </row>
    <row r="260" spans="1:22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3"/>
      <c r="Q260" s="3"/>
      <c r="R260" s="3"/>
      <c r="S260" s="3"/>
      <c r="T260" s="3"/>
      <c r="U260" s="3"/>
      <c r="V260" s="3"/>
    </row>
    <row r="261" spans="1:22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3"/>
      <c r="Q261" s="3"/>
      <c r="R261" s="3"/>
      <c r="S261" s="3"/>
      <c r="T261" s="3"/>
      <c r="U261" s="3"/>
      <c r="V261" s="3"/>
    </row>
    <row r="262" spans="1:22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3"/>
      <c r="Q262" s="3"/>
      <c r="R262" s="3"/>
      <c r="S262" s="3"/>
      <c r="T262" s="3"/>
      <c r="U262" s="3"/>
      <c r="V262" s="3"/>
    </row>
    <row r="263" spans="1:22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3"/>
      <c r="Q263" s="3"/>
      <c r="R263" s="3"/>
      <c r="S263" s="3"/>
      <c r="T263" s="3"/>
      <c r="U263" s="3"/>
      <c r="V263" s="3"/>
    </row>
    <row r="264" spans="1:22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3"/>
      <c r="Q264" s="3"/>
      <c r="R264" s="3"/>
      <c r="S264" s="3"/>
      <c r="T264" s="3"/>
      <c r="U264" s="3"/>
      <c r="V264" s="3"/>
    </row>
    <row r="265" spans="1:22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3"/>
      <c r="Q265" s="3"/>
      <c r="R265" s="3"/>
      <c r="S265" s="3"/>
      <c r="T265" s="3"/>
      <c r="U265" s="3"/>
      <c r="V265" s="3"/>
    </row>
    <row r="266" spans="1:22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3"/>
      <c r="Q266" s="3"/>
      <c r="R266" s="3"/>
      <c r="S266" s="3"/>
      <c r="T266" s="3"/>
      <c r="U266" s="3"/>
      <c r="V266" s="3"/>
    </row>
    <row r="267" spans="1:22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3"/>
      <c r="Q267" s="3"/>
      <c r="R267" s="3"/>
      <c r="S267" s="3"/>
      <c r="T267" s="3"/>
      <c r="U267" s="3"/>
      <c r="V267" s="3"/>
    </row>
    <row r="268" spans="1:22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3"/>
      <c r="Q268" s="3"/>
      <c r="R268" s="3"/>
      <c r="S268" s="3"/>
      <c r="T268" s="3"/>
      <c r="U268" s="3"/>
      <c r="V268" s="3"/>
    </row>
    <row r="269" spans="1:22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3"/>
      <c r="Q269" s="3"/>
      <c r="R269" s="3"/>
      <c r="S269" s="3"/>
      <c r="T269" s="3"/>
      <c r="U269" s="3"/>
      <c r="V269" s="3"/>
    </row>
    <row r="270" spans="1:22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3"/>
      <c r="Q270" s="3"/>
      <c r="R270" s="3"/>
      <c r="S270" s="3"/>
      <c r="T270" s="3"/>
      <c r="U270" s="3"/>
      <c r="V270" s="3"/>
    </row>
    <row r="271" spans="1:22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3"/>
      <c r="Q271" s="3"/>
      <c r="R271" s="3"/>
      <c r="S271" s="3"/>
      <c r="T271" s="3"/>
      <c r="U271" s="3"/>
      <c r="V271" s="3"/>
    </row>
    <row r="272" spans="1:22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3"/>
      <c r="Q272" s="3"/>
      <c r="R272" s="3"/>
      <c r="S272" s="3"/>
      <c r="T272" s="3"/>
      <c r="U272" s="3"/>
      <c r="V272" s="3"/>
    </row>
    <row r="273" spans="1:22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3"/>
      <c r="Q273" s="3"/>
      <c r="R273" s="3"/>
      <c r="S273" s="3"/>
      <c r="T273" s="3"/>
      <c r="U273" s="3"/>
      <c r="V273" s="3"/>
    </row>
    <row r="274" spans="1:22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3"/>
      <c r="Q274" s="3"/>
      <c r="R274" s="3"/>
      <c r="S274" s="3"/>
      <c r="T274" s="3"/>
      <c r="U274" s="3"/>
      <c r="V274" s="3"/>
    </row>
    <row r="275" spans="1:22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3"/>
      <c r="Q275" s="3"/>
      <c r="R275" s="3"/>
      <c r="S275" s="3"/>
      <c r="T275" s="3"/>
      <c r="U275" s="3"/>
      <c r="V275" s="3"/>
    </row>
    <row r="276" spans="1:22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3"/>
      <c r="Q276" s="3"/>
      <c r="R276" s="3"/>
      <c r="S276" s="3"/>
      <c r="T276" s="3"/>
      <c r="U276" s="3"/>
      <c r="V276" s="3"/>
    </row>
    <row r="277" spans="1:22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3"/>
      <c r="Q277" s="3"/>
      <c r="R277" s="3"/>
      <c r="S277" s="3"/>
      <c r="T277" s="3"/>
      <c r="U277" s="3"/>
      <c r="V277" s="3"/>
    </row>
    <row r="278" spans="1:22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3"/>
      <c r="Q278" s="3"/>
      <c r="R278" s="3"/>
      <c r="S278" s="3"/>
      <c r="T278" s="3"/>
      <c r="U278" s="3"/>
      <c r="V278" s="3"/>
    </row>
    <row r="279" spans="1:22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3"/>
      <c r="Q279" s="3"/>
      <c r="R279" s="3"/>
      <c r="S279" s="3"/>
      <c r="T279" s="3"/>
      <c r="U279" s="3"/>
      <c r="V279" s="3"/>
    </row>
    <row r="280" spans="1:22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3"/>
      <c r="Q280" s="3"/>
      <c r="R280" s="3"/>
      <c r="S280" s="3"/>
      <c r="T280" s="3"/>
      <c r="U280" s="3"/>
      <c r="V280" s="3"/>
    </row>
    <row r="281" spans="1:22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3"/>
      <c r="Q281" s="3"/>
      <c r="R281" s="3"/>
      <c r="S281" s="3"/>
      <c r="T281" s="3"/>
      <c r="U281" s="3"/>
      <c r="V281" s="3"/>
    </row>
    <row r="282" spans="1:22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3"/>
      <c r="Q282" s="3"/>
      <c r="R282" s="3"/>
      <c r="S282" s="3"/>
      <c r="T282" s="3"/>
      <c r="U282" s="3"/>
      <c r="V282" s="3"/>
    </row>
    <row r="283" spans="1:22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3"/>
      <c r="Q283" s="3"/>
      <c r="R283" s="3"/>
      <c r="S283" s="3"/>
      <c r="T283" s="3"/>
      <c r="U283" s="3"/>
      <c r="V283" s="3"/>
    </row>
    <row r="284" spans="1:22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3"/>
      <c r="Q284" s="3"/>
      <c r="R284" s="3"/>
      <c r="S284" s="3"/>
      <c r="T284" s="3"/>
      <c r="U284" s="3"/>
      <c r="V284" s="3"/>
    </row>
    <row r="285" spans="1:22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3"/>
      <c r="Q285" s="3"/>
      <c r="R285" s="3"/>
      <c r="S285" s="3"/>
      <c r="T285" s="3"/>
      <c r="U285" s="3"/>
      <c r="V285" s="3"/>
    </row>
    <row r="286" spans="1:22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3"/>
      <c r="Q286" s="3"/>
      <c r="R286" s="3"/>
      <c r="S286" s="3"/>
      <c r="T286" s="3"/>
      <c r="U286" s="3"/>
      <c r="V286" s="3"/>
    </row>
    <row r="287" spans="1:22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3"/>
      <c r="Q287" s="3"/>
      <c r="R287" s="3"/>
      <c r="S287" s="3"/>
      <c r="T287" s="3"/>
      <c r="U287" s="3"/>
      <c r="V287" s="3"/>
    </row>
    <row r="288" spans="1:22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3"/>
      <c r="Q288" s="3"/>
      <c r="R288" s="3"/>
      <c r="S288" s="3"/>
      <c r="T288" s="3"/>
      <c r="U288" s="3"/>
      <c r="V288" s="3"/>
    </row>
    <row r="289" spans="1:22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3"/>
      <c r="Q289" s="3"/>
      <c r="R289" s="3"/>
      <c r="S289" s="3"/>
      <c r="T289" s="3"/>
      <c r="U289" s="3"/>
      <c r="V289" s="3"/>
    </row>
    <row r="290" spans="1:22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3"/>
      <c r="Q290" s="3"/>
      <c r="R290" s="3"/>
      <c r="S290" s="3"/>
      <c r="T290" s="3"/>
      <c r="U290" s="3"/>
      <c r="V290" s="3"/>
    </row>
    <row r="291" spans="1:22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3"/>
      <c r="Q291" s="3"/>
      <c r="R291" s="3"/>
      <c r="S291" s="3"/>
      <c r="T291" s="3"/>
      <c r="U291" s="3"/>
      <c r="V291" s="3"/>
    </row>
    <row r="292" spans="1:22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3"/>
      <c r="Q292" s="3"/>
      <c r="R292" s="3"/>
      <c r="S292" s="3"/>
      <c r="T292" s="3"/>
      <c r="U292" s="3"/>
      <c r="V292" s="3"/>
    </row>
    <row r="293" spans="1:22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3"/>
      <c r="Q293" s="3"/>
      <c r="R293" s="3"/>
      <c r="S293" s="3"/>
      <c r="T293" s="3"/>
      <c r="U293" s="3"/>
      <c r="V293" s="3"/>
    </row>
    <row r="294" spans="1:22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3"/>
      <c r="Q294" s="3"/>
      <c r="R294" s="3"/>
      <c r="S294" s="3"/>
      <c r="T294" s="3"/>
      <c r="U294" s="3"/>
      <c r="V294" s="3"/>
    </row>
    <row r="295" spans="1:22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3"/>
      <c r="Q295" s="3"/>
      <c r="R295" s="3"/>
      <c r="S295" s="3"/>
      <c r="T295" s="3"/>
      <c r="U295" s="3"/>
      <c r="V295" s="3"/>
    </row>
    <row r="296" spans="1:22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3"/>
      <c r="Q296" s="3"/>
      <c r="R296" s="3"/>
      <c r="S296" s="3"/>
      <c r="T296" s="3"/>
      <c r="U296" s="3"/>
      <c r="V296" s="3"/>
    </row>
    <row r="297" spans="1:22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3"/>
      <c r="Q297" s="3"/>
      <c r="R297" s="3"/>
      <c r="S297" s="3"/>
      <c r="T297" s="3"/>
      <c r="U297" s="3"/>
      <c r="V297" s="3"/>
    </row>
    <row r="298" spans="1:22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3"/>
      <c r="Q298" s="3"/>
      <c r="R298" s="3"/>
      <c r="S298" s="3"/>
      <c r="T298" s="3"/>
      <c r="U298" s="3"/>
      <c r="V298" s="3"/>
    </row>
    <row r="299" spans="1:22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3"/>
      <c r="Q299" s="3"/>
      <c r="R299" s="3"/>
      <c r="S299" s="3"/>
      <c r="T299" s="3"/>
      <c r="U299" s="3"/>
      <c r="V299" s="3"/>
    </row>
    <row r="300" spans="1:22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/>
      <c r="Q300" s="3"/>
      <c r="R300" s="3"/>
      <c r="S300" s="3"/>
      <c r="T300" s="3"/>
      <c r="U300" s="3"/>
      <c r="V300" s="3"/>
    </row>
    <row r="301" spans="1:22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3"/>
      <c r="Q301" s="3"/>
      <c r="R301" s="3"/>
      <c r="S301" s="3"/>
      <c r="T301" s="3"/>
      <c r="U301" s="3"/>
      <c r="V301" s="3"/>
    </row>
    <row r="302" spans="1:22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3"/>
      <c r="Q302" s="3"/>
      <c r="R302" s="3"/>
      <c r="S302" s="3"/>
      <c r="T302" s="3"/>
      <c r="U302" s="3"/>
      <c r="V302" s="3"/>
    </row>
    <row r="303" spans="1:22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3"/>
      <c r="Q303" s="3"/>
      <c r="R303" s="3"/>
      <c r="S303" s="3"/>
      <c r="T303" s="3"/>
      <c r="U303" s="3"/>
      <c r="V303" s="3"/>
    </row>
    <row r="304" spans="1:22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/>
      <c r="Q304" s="3"/>
      <c r="R304" s="3"/>
      <c r="S304" s="3"/>
      <c r="T304" s="3"/>
      <c r="U304" s="3"/>
      <c r="V304" s="3"/>
    </row>
    <row r="305" spans="1:22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3"/>
      <c r="Q305" s="3"/>
      <c r="R305" s="3"/>
      <c r="S305" s="3"/>
      <c r="T305" s="3"/>
      <c r="U305" s="3"/>
      <c r="V305" s="3"/>
    </row>
    <row r="306" spans="1:22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3"/>
      <c r="Q306" s="3"/>
      <c r="R306" s="3"/>
      <c r="S306" s="3"/>
      <c r="T306" s="3"/>
      <c r="U306" s="3"/>
      <c r="V306" s="3"/>
    </row>
    <row r="307" spans="1:22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3"/>
      <c r="Q307" s="3"/>
      <c r="R307" s="3"/>
      <c r="S307" s="3"/>
      <c r="T307" s="3"/>
      <c r="U307" s="3"/>
      <c r="V307" s="3"/>
    </row>
    <row r="308" spans="1:22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/>
      <c r="Q308" s="3"/>
      <c r="R308" s="3"/>
      <c r="S308" s="3"/>
      <c r="T308" s="3"/>
      <c r="U308" s="3"/>
      <c r="V308" s="3"/>
    </row>
    <row r="309" spans="1:22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3"/>
      <c r="Q309" s="3"/>
      <c r="R309" s="3"/>
      <c r="S309" s="3"/>
      <c r="T309" s="3"/>
      <c r="U309" s="3"/>
      <c r="V309" s="3"/>
    </row>
    <row r="310" spans="1:22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3"/>
      <c r="Q310" s="3"/>
      <c r="R310" s="3"/>
      <c r="S310" s="3"/>
      <c r="T310" s="3"/>
      <c r="U310" s="3"/>
      <c r="V310" s="3"/>
    </row>
    <row r="311" spans="1:22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3"/>
      <c r="Q311" s="3"/>
      <c r="R311" s="3"/>
      <c r="S311" s="3"/>
      <c r="T311" s="3"/>
      <c r="U311" s="3"/>
      <c r="V311" s="3"/>
    </row>
    <row r="312" spans="1:22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/>
      <c r="Q312" s="3"/>
      <c r="R312" s="3"/>
      <c r="S312" s="3"/>
      <c r="T312" s="3"/>
      <c r="U312" s="3"/>
      <c r="V312" s="3"/>
    </row>
    <row r="313" spans="1:22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3"/>
      <c r="Q313" s="3"/>
      <c r="R313" s="3"/>
      <c r="S313" s="3"/>
      <c r="T313" s="3"/>
      <c r="U313" s="3"/>
      <c r="V313" s="3"/>
    </row>
    <row r="314" spans="1:22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3"/>
      <c r="Q314" s="3"/>
      <c r="R314" s="3"/>
      <c r="S314" s="3"/>
      <c r="T314" s="3"/>
      <c r="U314" s="3"/>
      <c r="V314" s="3"/>
    </row>
    <row r="315" spans="1:22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3"/>
      <c r="Q315" s="3"/>
      <c r="R315" s="3"/>
      <c r="S315" s="3"/>
      <c r="T315" s="3"/>
      <c r="U315" s="3"/>
      <c r="V315" s="3"/>
    </row>
    <row r="316" spans="1:22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3"/>
      <c r="Q316" s="3"/>
      <c r="R316" s="3"/>
      <c r="S316" s="3"/>
      <c r="T316" s="3"/>
      <c r="U316" s="3"/>
      <c r="V316" s="3"/>
    </row>
    <row r="317" spans="1:22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3"/>
      <c r="Q317" s="3"/>
      <c r="R317" s="3"/>
      <c r="S317" s="3"/>
      <c r="T317" s="3"/>
      <c r="U317" s="3"/>
      <c r="V317" s="3"/>
    </row>
    <row r="318" spans="1:22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3"/>
      <c r="Q318" s="3"/>
      <c r="R318" s="3"/>
      <c r="S318" s="3"/>
      <c r="T318" s="3"/>
      <c r="U318" s="3"/>
      <c r="V318" s="3"/>
    </row>
    <row r="319" spans="1:22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3"/>
      <c r="Q319" s="3"/>
      <c r="R319" s="3"/>
      <c r="S319" s="3"/>
      <c r="T319" s="3"/>
      <c r="U319" s="3"/>
      <c r="V319" s="3"/>
    </row>
    <row r="320" spans="1:22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3"/>
      <c r="Q320" s="3"/>
      <c r="R320" s="3"/>
      <c r="S320" s="3"/>
      <c r="T320" s="3"/>
      <c r="U320" s="3"/>
      <c r="V320" s="3"/>
    </row>
    <row r="321" spans="1:22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3"/>
      <c r="Q321" s="3"/>
      <c r="R321" s="3"/>
      <c r="S321" s="3"/>
      <c r="T321" s="3"/>
      <c r="U321" s="3"/>
      <c r="V321" s="3"/>
    </row>
    <row r="322" spans="1:22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3"/>
      <c r="Q322" s="3"/>
      <c r="R322" s="3"/>
      <c r="S322" s="3"/>
      <c r="T322" s="3"/>
      <c r="U322" s="3"/>
      <c r="V322" s="3"/>
    </row>
    <row r="323" spans="1:22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3"/>
      <c r="Q323" s="3"/>
      <c r="R323" s="3"/>
      <c r="S323" s="3"/>
      <c r="T323" s="3"/>
      <c r="U323" s="3"/>
      <c r="V323" s="3"/>
    </row>
    <row r="324" spans="1:22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3"/>
      <c r="Q324" s="3"/>
      <c r="R324" s="3"/>
      <c r="S324" s="3"/>
      <c r="T324" s="3"/>
      <c r="U324" s="3"/>
      <c r="V324" s="3"/>
    </row>
    <row r="325" spans="1:22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3"/>
      <c r="Q325" s="3"/>
      <c r="R325" s="3"/>
      <c r="S325" s="3"/>
      <c r="T325" s="3"/>
      <c r="U325" s="3"/>
      <c r="V325" s="3"/>
    </row>
    <row r="326" spans="1:22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3"/>
      <c r="Q326" s="3"/>
      <c r="R326" s="3"/>
      <c r="S326" s="3"/>
      <c r="T326" s="3"/>
      <c r="U326" s="3"/>
      <c r="V326" s="3"/>
    </row>
    <row r="327" spans="1:22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3"/>
      <c r="Q327" s="3"/>
      <c r="R327" s="3"/>
      <c r="S327" s="3"/>
      <c r="T327" s="3"/>
      <c r="U327" s="3"/>
      <c r="V327" s="3"/>
    </row>
    <row r="328" spans="1:22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3"/>
      <c r="Q328" s="3"/>
      <c r="R328" s="3"/>
      <c r="S328" s="3"/>
      <c r="T328" s="3"/>
      <c r="U328" s="3"/>
      <c r="V328" s="3"/>
    </row>
    <row r="329" spans="1:22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3"/>
      <c r="Q329" s="3"/>
      <c r="R329" s="3"/>
      <c r="S329" s="3"/>
      <c r="T329" s="3"/>
      <c r="U329" s="3"/>
      <c r="V329" s="3"/>
    </row>
    <row r="330" spans="1:22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3"/>
      <c r="Q330" s="3"/>
      <c r="R330" s="3"/>
      <c r="S330" s="3"/>
      <c r="T330" s="3"/>
      <c r="U330" s="3"/>
      <c r="V330" s="3"/>
    </row>
    <row r="331" spans="1:22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3"/>
      <c r="Q331" s="3"/>
      <c r="R331" s="3"/>
      <c r="S331" s="3"/>
      <c r="T331" s="3"/>
      <c r="U331" s="3"/>
      <c r="V331" s="3"/>
    </row>
    <row r="332" spans="1:22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3"/>
      <c r="Q332" s="3"/>
      <c r="R332" s="3"/>
      <c r="S332" s="3"/>
      <c r="T332" s="3"/>
      <c r="U332" s="3"/>
      <c r="V332" s="3"/>
    </row>
    <row r="333" spans="1:22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3"/>
      <c r="Q333" s="3"/>
      <c r="R333" s="3"/>
      <c r="S333" s="3"/>
      <c r="T333" s="3"/>
      <c r="U333" s="3"/>
      <c r="V333" s="3"/>
    </row>
    <row r="334" spans="1:22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3"/>
      <c r="Q334" s="3"/>
      <c r="R334" s="3"/>
      <c r="S334" s="3"/>
      <c r="T334" s="3"/>
      <c r="U334" s="3"/>
      <c r="V334" s="3"/>
    </row>
    <row r="335" spans="1:22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3"/>
      <c r="Q335" s="3"/>
      <c r="R335" s="3"/>
      <c r="S335" s="3"/>
      <c r="T335" s="3"/>
      <c r="U335" s="3"/>
      <c r="V335" s="3"/>
    </row>
    <row r="336" spans="1:22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3"/>
      <c r="Q336" s="3"/>
      <c r="R336" s="3"/>
      <c r="S336" s="3"/>
      <c r="T336" s="3"/>
      <c r="U336" s="3"/>
      <c r="V336" s="3"/>
    </row>
    <row r="337" spans="1:22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3"/>
      <c r="Q337" s="3"/>
      <c r="R337" s="3"/>
      <c r="S337" s="3"/>
      <c r="T337" s="3"/>
      <c r="U337" s="3"/>
      <c r="V337" s="3"/>
    </row>
    <row r="338" spans="1:22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3"/>
      <c r="Q338" s="3"/>
      <c r="R338" s="3"/>
      <c r="S338" s="3"/>
      <c r="T338" s="3"/>
      <c r="U338" s="3"/>
      <c r="V338" s="3"/>
    </row>
    <row r="339" spans="1:22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3"/>
      <c r="Q339" s="3"/>
      <c r="R339" s="3"/>
      <c r="S339" s="3"/>
      <c r="T339" s="3"/>
      <c r="U339" s="3"/>
      <c r="V339" s="3"/>
    </row>
    <row r="340" spans="1:22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3"/>
      <c r="Q340" s="3"/>
      <c r="R340" s="3"/>
      <c r="S340" s="3"/>
      <c r="T340" s="3"/>
      <c r="U340" s="3"/>
      <c r="V340" s="3"/>
    </row>
    <row r="341" spans="1:22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3"/>
      <c r="Q341" s="3"/>
      <c r="R341" s="3"/>
      <c r="S341" s="3"/>
      <c r="T341" s="3"/>
      <c r="U341" s="3"/>
      <c r="V341" s="3"/>
    </row>
    <row r="342" spans="1:22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3"/>
      <c r="Q342" s="3"/>
      <c r="R342" s="3"/>
      <c r="S342" s="3"/>
      <c r="T342" s="3"/>
      <c r="U342" s="3"/>
      <c r="V342" s="3"/>
    </row>
    <row r="343" spans="1:22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3"/>
      <c r="Q343" s="3"/>
      <c r="R343" s="3"/>
      <c r="S343" s="3"/>
      <c r="T343" s="3"/>
      <c r="U343" s="3"/>
      <c r="V343" s="3"/>
    </row>
    <row r="344" spans="1:22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3"/>
      <c r="Q344" s="3"/>
      <c r="R344" s="3"/>
      <c r="S344" s="3"/>
      <c r="T344" s="3"/>
      <c r="U344" s="3"/>
      <c r="V344" s="3"/>
    </row>
    <row r="345" spans="1:22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3"/>
      <c r="Q345" s="3"/>
      <c r="R345" s="3"/>
      <c r="S345" s="3"/>
      <c r="T345" s="3"/>
      <c r="U345" s="3"/>
      <c r="V345" s="3"/>
    </row>
    <row r="346" spans="1:22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3"/>
      <c r="Q346" s="3"/>
      <c r="R346" s="3"/>
      <c r="S346" s="3"/>
      <c r="T346" s="3"/>
      <c r="U346" s="3"/>
      <c r="V346" s="3"/>
    </row>
    <row r="347" spans="1:22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3"/>
      <c r="Q347" s="3"/>
      <c r="R347" s="3"/>
      <c r="S347" s="3"/>
      <c r="T347" s="3"/>
      <c r="U347" s="3"/>
      <c r="V347" s="3"/>
    </row>
    <row r="348" spans="1:22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3"/>
      <c r="Q348" s="3"/>
      <c r="R348" s="3"/>
      <c r="S348" s="3"/>
      <c r="T348" s="3"/>
      <c r="U348" s="3"/>
      <c r="V348" s="3"/>
    </row>
    <row r="349" spans="1:22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3"/>
      <c r="Q349" s="3"/>
      <c r="R349" s="3"/>
      <c r="S349" s="3"/>
      <c r="T349" s="3"/>
      <c r="U349" s="3"/>
      <c r="V349" s="3"/>
    </row>
    <row r="350" spans="1:22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3"/>
      <c r="Q350" s="3"/>
      <c r="R350" s="3"/>
      <c r="S350" s="3"/>
      <c r="T350" s="3"/>
      <c r="U350" s="3"/>
      <c r="V350" s="3"/>
    </row>
    <row r="351" spans="1:22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3"/>
      <c r="Q351" s="3"/>
      <c r="R351" s="3"/>
      <c r="S351" s="3"/>
      <c r="T351" s="3"/>
      <c r="U351" s="3"/>
      <c r="V351" s="3"/>
    </row>
    <row r="352" spans="1:22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3"/>
      <c r="Q352" s="3"/>
      <c r="R352" s="3"/>
      <c r="S352" s="3"/>
      <c r="T352" s="3"/>
      <c r="U352" s="3"/>
      <c r="V352" s="3"/>
    </row>
    <row r="353" spans="1:22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3"/>
      <c r="Q353" s="3"/>
      <c r="R353" s="3"/>
      <c r="S353" s="3"/>
      <c r="T353" s="3"/>
      <c r="U353" s="3"/>
      <c r="V353" s="3"/>
    </row>
    <row r="354" spans="1:22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3"/>
      <c r="Q354" s="3"/>
      <c r="R354" s="3"/>
      <c r="S354" s="3"/>
      <c r="T354" s="3"/>
      <c r="U354" s="3"/>
      <c r="V354" s="3"/>
    </row>
    <row r="355" spans="1:22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3"/>
      <c r="Q355" s="3"/>
      <c r="R355" s="3"/>
      <c r="S355" s="3"/>
      <c r="T355" s="3"/>
      <c r="U355" s="3"/>
      <c r="V355" s="3"/>
    </row>
    <row r="356" spans="1:22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3"/>
      <c r="Q356" s="3"/>
      <c r="R356" s="3"/>
      <c r="S356" s="3"/>
      <c r="T356" s="3"/>
      <c r="U356" s="3"/>
      <c r="V356" s="3"/>
    </row>
    <row r="357" spans="1:22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3"/>
      <c r="Q357" s="3"/>
      <c r="R357" s="3"/>
      <c r="S357" s="3"/>
      <c r="T357" s="3"/>
      <c r="U357" s="3"/>
      <c r="V357" s="3"/>
    </row>
    <row r="358" spans="1:22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3"/>
      <c r="Q358" s="3"/>
      <c r="R358" s="3"/>
      <c r="S358" s="3"/>
      <c r="T358" s="3"/>
      <c r="U358" s="3"/>
      <c r="V358" s="3"/>
    </row>
    <row r="359" spans="1:22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3"/>
      <c r="Q359" s="3"/>
      <c r="R359" s="3"/>
      <c r="S359" s="3"/>
      <c r="T359" s="3"/>
      <c r="U359" s="3"/>
      <c r="V359" s="3"/>
    </row>
    <row r="360" spans="1:22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3"/>
      <c r="Q360" s="3"/>
      <c r="R360" s="3"/>
      <c r="S360" s="3"/>
      <c r="T360" s="3"/>
      <c r="U360" s="3"/>
      <c r="V360" s="3"/>
    </row>
    <row r="361" spans="1:22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3"/>
      <c r="Q361" s="3"/>
      <c r="R361" s="3"/>
      <c r="S361" s="3"/>
      <c r="T361" s="3"/>
      <c r="U361" s="3"/>
      <c r="V361" s="3"/>
    </row>
    <row r="362" spans="1:22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3"/>
      <c r="Q362" s="3"/>
      <c r="R362" s="3"/>
      <c r="S362" s="3"/>
      <c r="T362" s="3"/>
      <c r="U362" s="3"/>
      <c r="V362" s="3"/>
    </row>
    <row r="363" spans="1:22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3"/>
      <c r="Q363" s="3"/>
      <c r="R363" s="3"/>
      <c r="S363" s="3"/>
      <c r="T363" s="3"/>
      <c r="U363" s="3"/>
      <c r="V363" s="3"/>
    </row>
    <row r="364" spans="1:22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3"/>
      <c r="Q364" s="3"/>
      <c r="R364" s="3"/>
      <c r="S364" s="3"/>
      <c r="T364" s="3"/>
      <c r="U364" s="3"/>
      <c r="V364" s="3"/>
    </row>
    <row r="365" spans="1:22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3"/>
      <c r="Q365" s="3"/>
      <c r="R365" s="3"/>
      <c r="S365" s="3"/>
      <c r="T365" s="3"/>
      <c r="U365" s="3"/>
      <c r="V365" s="3"/>
    </row>
    <row r="366" spans="1:22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3"/>
      <c r="Q366" s="3"/>
      <c r="R366" s="3"/>
      <c r="S366" s="3"/>
      <c r="T366" s="3"/>
      <c r="U366" s="3"/>
      <c r="V366" s="3"/>
    </row>
    <row r="367" spans="1:22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3"/>
      <c r="Q367" s="3"/>
      <c r="R367" s="3"/>
      <c r="S367" s="3"/>
      <c r="T367" s="3"/>
      <c r="U367" s="3"/>
      <c r="V367" s="3"/>
    </row>
    <row r="368" spans="1:22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3"/>
      <c r="Q368" s="3"/>
      <c r="R368" s="3"/>
      <c r="S368" s="3"/>
      <c r="T368" s="3"/>
      <c r="U368" s="3"/>
      <c r="V368" s="3"/>
    </row>
    <row r="369" spans="1:22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3"/>
      <c r="Q369" s="3"/>
      <c r="R369" s="3"/>
      <c r="S369" s="3"/>
      <c r="T369" s="3"/>
      <c r="U369" s="3"/>
      <c r="V369" s="3"/>
    </row>
    <row r="370" spans="1:22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3"/>
      <c r="Q370" s="3"/>
      <c r="R370" s="3"/>
      <c r="S370" s="3"/>
      <c r="T370" s="3"/>
      <c r="U370" s="3"/>
      <c r="V370" s="3"/>
    </row>
    <row r="371" spans="1:22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3"/>
      <c r="Q371" s="3"/>
      <c r="R371" s="3"/>
      <c r="S371" s="3"/>
      <c r="T371" s="3"/>
      <c r="U371" s="3"/>
      <c r="V371" s="3"/>
    </row>
    <row r="372" spans="1:22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3"/>
      <c r="Q372" s="3"/>
      <c r="R372" s="3"/>
      <c r="S372" s="3"/>
      <c r="T372" s="3"/>
      <c r="U372" s="3"/>
      <c r="V372" s="3"/>
    </row>
    <row r="373" spans="1:22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3"/>
      <c r="Q373" s="3"/>
      <c r="R373" s="3"/>
      <c r="S373" s="3"/>
      <c r="T373" s="3"/>
      <c r="U373" s="3"/>
      <c r="V373" s="3"/>
    </row>
    <row r="374" spans="1:22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3"/>
      <c r="Q374" s="3"/>
      <c r="R374" s="3"/>
      <c r="S374" s="3"/>
      <c r="T374" s="3"/>
      <c r="U374" s="3"/>
      <c r="V374" s="3"/>
    </row>
    <row r="375" spans="1:22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3"/>
      <c r="Q375" s="3"/>
      <c r="R375" s="3"/>
      <c r="S375" s="3"/>
      <c r="T375" s="3"/>
      <c r="U375" s="3"/>
      <c r="V375" s="3"/>
    </row>
    <row r="376" spans="1:22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3"/>
      <c r="Q376" s="3"/>
      <c r="R376" s="3"/>
      <c r="S376" s="3"/>
      <c r="T376" s="3"/>
      <c r="U376" s="3"/>
      <c r="V376" s="3"/>
    </row>
    <row r="377" spans="1:22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3"/>
      <c r="Q377" s="3"/>
      <c r="R377" s="3"/>
      <c r="S377" s="3"/>
      <c r="T377" s="3"/>
      <c r="U377" s="3"/>
      <c r="V377" s="3"/>
    </row>
    <row r="378" spans="1:22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3"/>
      <c r="Q378" s="3"/>
      <c r="R378" s="3"/>
      <c r="S378" s="3"/>
      <c r="T378" s="3"/>
      <c r="U378" s="3"/>
      <c r="V378" s="3"/>
    </row>
    <row r="379" spans="1:22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3"/>
      <c r="Q379" s="3"/>
      <c r="R379" s="3"/>
      <c r="S379" s="3"/>
      <c r="T379" s="3"/>
      <c r="U379" s="3"/>
      <c r="V379" s="3"/>
    </row>
    <row r="380" spans="1:22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3"/>
      <c r="Q380" s="3"/>
      <c r="R380" s="3"/>
      <c r="S380" s="3"/>
      <c r="T380" s="3"/>
      <c r="U380" s="3"/>
      <c r="V380" s="3"/>
    </row>
    <row r="381" spans="1:22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3"/>
      <c r="Q381" s="3"/>
      <c r="R381" s="3"/>
      <c r="S381" s="3"/>
      <c r="T381" s="3"/>
      <c r="U381" s="3"/>
      <c r="V381" s="3"/>
    </row>
    <row r="382" spans="1:22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3"/>
      <c r="Q382" s="3"/>
      <c r="R382" s="3"/>
      <c r="S382" s="3"/>
      <c r="T382" s="3"/>
      <c r="U382" s="3"/>
      <c r="V382" s="3"/>
    </row>
    <row r="383" spans="1:22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3"/>
      <c r="Q383" s="3"/>
      <c r="R383" s="3"/>
      <c r="S383" s="3"/>
      <c r="T383" s="3"/>
      <c r="U383" s="3"/>
      <c r="V383" s="3"/>
    </row>
    <row r="384" spans="1:22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3"/>
      <c r="Q384" s="3"/>
      <c r="R384" s="3"/>
      <c r="S384" s="3"/>
      <c r="T384" s="3"/>
      <c r="U384" s="3"/>
      <c r="V384" s="3"/>
    </row>
    <row r="385" spans="1:22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3"/>
      <c r="Q385" s="3"/>
      <c r="R385" s="3"/>
      <c r="S385" s="3"/>
      <c r="T385" s="3"/>
      <c r="U385" s="3"/>
      <c r="V385" s="3"/>
    </row>
    <row r="386" spans="1:22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3"/>
      <c r="Q386" s="3"/>
      <c r="R386" s="3"/>
      <c r="S386" s="3"/>
      <c r="T386" s="3"/>
      <c r="U386" s="3"/>
      <c r="V386" s="3"/>
    </row>
    <row r="387" spans="1:22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3"/>
      <c r="Q387" s="3"/>
      <c r="R387" s="3"/>
      <c r="S387" s="3"/>
      <c r="T387" s="3"/>
      <c r="U387" s="3"/>
      <c r="V387" s="3"/>
    </row>
    <row r="388" spans="1:22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3"/>
      <c r="Q388" s="3"/>
      <c r="R388" s="3"/>
      <c r="S388" s="3"/>
      <c r="T388" s="3"/>
      <c r="U388" s="3"/>
      <c r="V388" s="3"/>
    </row>
    <row r="389" spans="1:22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3"/>
      <c r="Q389" s="3"/>
      <c r="R389" s="3"/>
      <c r="S389" s="3"/>
      <c r="T389" s="3"/>
      <c r="U389" s="3"/>
      <c r="V389" s="3"/>
    </row>
    <row r="390" spans="1:22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3"/>
      <c r="Q390" s="3"/>
      <c r="R390" s="3"/>
      <c r="S390" s="3"/>
      <c r="T390" s="3"/>
      <c r="U390" s="3"/>
      <c r="V390" s="3"/>
    </row>
    <row r="391" spans="1:22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3"/>
      <c r="Q391" s="3"/>
      <c r="R391" s="3"/>
      <c r="S391" s="3"/>
      <c r="T391" s="3"/>
      <c r="U391" s="3"/>
      <c r="V391" s="3"/>
    </row>
    <row r="392" spans="1:22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3"/>
      <c r="Q392" s="3"/>
      <c r="R392" s="3"/>
      <c r="S392" s="3"/>
      <c r="T392" s="3"/>
      <c r="U392" s="3"/>
      <c r="V392" s="3"/>
    </row>
    <row r="393" spans="1:22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3"/>
      <c r="Q393" s="3"/>
      <c r="R393" s="3"/>
      <c r="S393" s="3"/>
      <c r="T393" s="3"/>
      <c r="U393" s="3"/>
      <c r="V393" s="3"/>
    </row>
    <row r="394" spans="1:22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3"/>
      <c r="Q394" s="3"/>
      <c r="R394" s="3"/>
      <c r="S394" s="3"/>
      <c r="T394" s="3"/>
      <c r="U394" s="3"/>
      <c r="V394" s="3"/>
    </row>
    <row r="395" spans="1:22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3"/>
      <c r="Q395" s="3"/>
      <c r="R395" s="3"/>
      <c r="S395" s="3"/>
      <c r="T395" s="3"/>
      <c r="U395" s="3"/>
      <c r="V395" s="3"/>
    </row>
    <row r="396" spans="1:22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3"/>
      <c r="Q396" s="3"/>
      <c r="R396" s="3"/>
      <c r="S396" s="3"/>
      <c r="T396" s="3"/>
      <c r="U396" s="3"/>
      <c r="V396" s="3"/>
    </row>
    <row r="397" spans="1:22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3"/>
      <c r="Q397" s="3"/>
      <c r="R397" s="3"/>
      <c r="S397" s="3"/>
      <c r="T397" s="3"/>
      <c r="U397" s="3"/>
      <c r="V397" s="3"/>
    </row>
    <row r="398" spans="1:22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3"/>
      <c r="Q398" s="3"/>
      <c r="R398" s="3"/>
      <c r="S398" s="3"/>
      <c r="T398" s="3"/>
      <c r="U398" s="3"/>
      <c r="V398" s="3"/>
    </row>
    <row r="399" spans="1:22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3"/>
      <c r="Q399" s="3"/>
      <c r="R399" s="3"/>
      <c r="S399" s="3"/>
      <c r="T399" s="3"/>
      <c r="U399" s="3"/>
      <c r="V399" s="3"/>
    </row>
    <row r="400" spans="1:22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3"/>
      <c r="Q400" s="3"/>
      <c r="R400" s="3"/>
      <c r="S400" s="3"/>
      <c r="T400" s="3"/>
      <c r="U400" s="3"/>
      <c r="V400" s="3"/>
    </row>
    <row r="401" spans="1:22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3"/>
      <c r="Q401" s="3"/>
      <c r="R401" s="3"/>
      <c r="S401" s="3"/>
      <c r="T401" s="3"/>
      <c r="U401" s="3"/>
      <c r="V401" s="3"/>
    </row>
    <row r="402" spans="1:22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3"/>
      <c r="Q402" s="3"/>
      <c r="R402" s="3"/>
      <c r="S402" s="3"/>
      <c r="T402" s="3"/>
      <c r="U402" s="3"/>
      <c r="V402" s="3"/>
    </row>
    <row r="403" spans="1:22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3"/>
      <c r="Q403" s="3"/>
      <c r="R403" s="3"/>
      <c r="S403" s="3"/>
      <c r="T403" s="3"/>
      <c r="U403" s="3"/>
      <c r="V403" s="3"/>
    </row>
    <row r="404" spans="1:22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3"/>
      <c r="Q404" s="3"/>
      <c r="R404" s="3"/>
      <c r="S404" s="3"/>
      <c r="T404" s="3"/>
      <c r="U404" s="3"/>
      <c r="V404" s="3"/>
    </row>
    <row r="405" spans="1:22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3"/>
      <c r="Q405" s="3"/>
      <c r="R405" s="3"/>
      <c r="S405" s="3"/>
      <c r="T405" s="3"/>
      <c r="U405" s="3"/>
      <c r="V405" s="3"/>
    </row>
    <row r="406" spans="1:22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3"/>
      <c r="Q406" s="3"/>
      <c r="R406" s="3"/>
      <c r="S406" s="3"/>
      <c r="T406" s="3"/>
      <c r="U406" s="3"/>
      <c r="V406" s="3"/>
    </row>
    <row r="407" spans="1:22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3"/>
      <c r="Q407" s="3"/>
      <c r="R407" s="3"/>
      <c r="S407" s="3"/>
      <c r="T407" s="3"/>
      <c r="U407" s="3"/>
      <c r="V407" s="3"/>
    </row>
    <row r="408" spans="1:22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3"/>
      <c r="Q408" s="3"/>
      <c r="R408" s="3"/>
      <c r="S408" s="3"/>
      <c r="T408" s="3"/>
      <c r="U408" s="3"/>
      <c r="V408" s="3"/>
    </row>
    <row r="409" spans="1:22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3"/>
      <c r="Q409" s="3"/>
      <c r="R409" s="3"/>
      <c r="S409" s="3"/>
      <c r="T409" s="3"/>
      <c r="U409" s="3"/>
      <c r="V409" s="3"/>
    </row>
    <row r="410" spans="1:22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3"/>
      <c r="Q410" s="3"/>
      <c r="R410" s="3"/>
      <c r="S410" s="3"/>
      <c r="T410" s="3"/>
      <c r="U410" s="3"/>
      <c r="V410" s="3"/>
    </row>
    <row r="411" spans="1:22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3"/>
      <c r="Q411" s="3"/>
      <c r="R411" s="3"/>
      <c r="S411" s="3"/>
      <c r="T411" s="3"/>
      <c r="U411" s="3"/>
      <c r="V411" s="3"/>
    </row>
    <row r="412" spans="1:22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3"/>
      <c r="Q412" s="3"/>
      <c r="R412" s="3"/>
      <c r="S412" s="3"/>
      <c r="T412" s="3"/>
      <c r="U412" s="3"/>
      <c r="V412" s="3"/>
    </row>
    <row r="413" spans="1:22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3"/>
      <c r="Q413" s="3"/>
      <c r="R413" s="3"/>
      <c r="S413" s="3"/>
      <c r="T413" s="3"/>
      <c r="U413" s="3"/>
      <c r="V413" s="3"/>
    </row>
    <row r="414" spans="1:22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3"/>
      <c r="Q414" s="3"/>
      <c r="R414" s="3"/>
      <c r="S414" s="3"/>
      <c r="T414" s="3"/>
      <c r="U414" s="3"/>
      <c r="V414" s="3"/>
    </row>
    <row r="415" spans="1:22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3"/>
      <c r="Q415" s="3"/>
      <c r="R415" s="3"/>
      <c r="S415" s="3"/>
      <c r="T415" s="3"/>
      <c r="U415" s="3"/>
      <c r="V415" s="3"/>
    </row>
    <row r="416" spans="1:22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3"/>
      <c r="Q416" s="3"/>
      <c r="R416" s="3"/>
      <c r="S416" s="3"/>
      <c r="T416" s="3"/>
      <c r="U416" s="3"/>
      <c r="V416" s="3"/>
    </row>
    <row r="417" spans="1:22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3"/>
      <c r="Q417" s="3"/>
      <c r="R417" s="3"/>
      <c r="S417" s="3"/>
      <c r="T417" s="3"/>
      <c r="U417" s="3"/>
      <c r="V417" s="3"/>
    </row>
    <row r="418" spans="1:22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3"/>
      <c r="Q418" s="3"/>
      <c r="R418" s="3"/>
      <c r="S418" s="3"/>
      <c r="T418" s="3"/>
      <c r="U418" s="3"/>
      <c r="V418" s="3"/>
    </row>
    <row r="419" spans="1:22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3"/>
      <c r="Q419" s="3"/>
      <c r="R419" s="3"/>
      <c r="S419" s="3"/>
      <c r="T419" s="3"/>
      <c r="U419" s="3"/>
      <c r="V419" s="3"/>
    </row>
    <row r="420" spans="1:22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3"/>
      <c r="Q420" s="3"/>
      <c r="R420" s="3"/>
      <c r="S420" s="3"/>
      <c r="T420" s="3"/>
      <c r="U420" s="3"/>
      <c r="V420" s="3"/>
    </row>
    <row r="421" spans="1:22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3"/>
      <c r="Q421" s="3"/>
      <c r="R421" s="3"/>
      <c r="S421" s="3"/>
      <c r="T421" s="3"/>
      <c r="U421" s="3"/>
      <c r="V421" s="3"/>
    </row>
    <row r="422" spans="1:22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3"/>
      <c r="Q422" s="3"/>
      <c r="R422" s="3"/>
      <c r="S422" s="3"/>
      <c r="T422" s="3"/>
      <c r="U422" s="3"/>
      <c r="V422" s="3"/>
    </row>
    <row r="423" spans="1:22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3"/>
      <c r="Q423" s="3"/>
      <c r="R423" s="3"/>
      <c r="S423" s="3"/>
      <c r="T423" s="3"/>
      <c r="U423" s="3"/>
      <c r="V423" s="3"/>
    </row>
    <row r="424" spans="1:22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3"/>
      <c r="Q424" s="3"/>
      <c r="R424" s="3"/>
      <c r="S424" s="3"/>
      <c r="T424" s="3"/>
      <c r="U424" s="3"/>
      <c r="V424" s="3"/>
    </row>
    <row r="425" spans="1:22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3"/>
      <c r="Q425" s="3"/>
      <c r="R425" s="3"/>
      <c r="S425" s="3"/>
      <c r="T425" s="3"/>
      <c r="U425" s="3"/>
      <c r="V425" s="3"/>
    </row>
    <row r="426" spans="1:22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3"/>
      <c r="Q426" s="3"/>
      <c r="R426" s="3"/>
      <c r="S426" s="3"/>
      <c r="T426" s="3"/>
      <c r="U426" s="3"/>
      <c r="V426" s="3"/>
    </row>
    <row r="427" spans="1:22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3"/>
      <c r="Q427" s="3"/>
      <c r="R427" s="3"/>
      <c r="S427" s="3"/>
      <c r="T427" s="3"/>
      <c r="U427" s="3"/>
      <c r="V427" s="3"/>
    </row>
    <row r="428" spans="1:22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3"/>
      <c r="Q428" s="3"/>
      <c r="R428" s="3"/>
      <c r="S428" s="3"/>
      <c r="T428" s="3"/>
      <c r="U428" s="3"/>
      <c r="V428" s="3"/>
    </row>
    <row r="429" spans="1:22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3"/>
      <c r="Q429" s="3"/>
      <c r="R429" s="3"/>
      <c r="S429" s="3"/>
      <c r="T429" s="3"/>
      <c r="U429" s="3"/>
      <c r="V429" s="3"/>
    </row>
    <row r="430" spans="1:22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3"/>
      <c r="Q430" s="3"/>
      <c r="R430" s="3"/>
      <c r="S430" s="3"/>
      <c r="T430" s="3"/>
      <c r="U430" s="3"/>
      <c r="V430" s="3"/>
    </row>
    <row r="431" spans="1:22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3"/>
      <c r="Q431" s="3"/>
      <c r="R431" s="3"/>
      <c r="S431" s="3"/>
      <c r="T431" s="3"/>
      <c r="U431" s="3"/>
      <c r="V431" s="3"/>
    </row>
    <row r="432" spans="1:22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3"/>
      <c r="Q432" s="3"/>
      <c r="R432" s="3"/>
      <c r="S432" s="3"/>
      <c r="T432" s="3"/>
      <c r="U432" s="3"/>
      <c r="V432" s="3"/>
    </row>
    <row r="433" spans="1:22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3"/>
      <c r="Q433" s="3"/>
      <c r="R433" s="3"/>
      <c r="S433" s="3"/>
      <c r="T433" s="3"/>
      <c r="U433" s="3"/>
      <c r="V433" s="3"/>
    </row>
    <row r="434" spans="1:22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3"/>
      <c r="Q434" s="3"/>
      <c r="R434" s="3"/>
      <c r="S434" s="3"/>
      <c r="T434" s="3"/>
      <c r="U434" s="3"/>
      <c r="V434" s="3"/>
    </row>
    <row r="435" spans="1:22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3"/>
      <c r="Q435" s="3"/>
      <c r="R435" s="3"/>
      <c r="S435" s="3"/>
      <c r="T435" s="3"/>
      <c r="U435" s="3"/>
      <c r="V435" s="3"/>
    </row>
    <row r="436" spans="1:22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3"/>
      <c r="Q436" s="3"/>
      <c r="R436" s="3"/>
      <c r="S436" s="3"/>
      <c r="T436" s="3"/>
      <c r="U436" s="3"/>
      <c r="V436" s="3"/>
    </row>
    <row r="437" spans="1:22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3"/>
      <c r="Q437" s="3"/>
      <c r="R437" s="3"/>
      <c r="S437" s="3"/>
      <c r="T437" s="3"/>
      <c r="U437" s="3"/>
      <c r="V437" s="3"/>
    </row>
    <row r="438" spans="1:22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3"/>
      <c r="Q438" s="3"/>
      <c r="R438" s="3"/>
      <c r="S438" s="3"/>
      <c r="T438" s="3"/>
      <c r="U438" s="3"/>
      <c r="V438" s="3"/>
    </row>
    <row r="439" spans="1:22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3"/>
      <c r="Q439" s="3"/>
      <c r="R439" s="3"/>
      <c r="S439" s="3"/>
      <c r="T439" s="3"/>
      <c r="U439" s="3"/>
      <c r="V439" s="3"/>
    </row>
    <row r="440" spans="1:22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3"/>
      <c r="Q440" s="3"/>
      <c r="R440" s="3"/>
      <c r="S440" s="3"/>
      <c r="T440" s="3"/>
      <c r="U440" s="3"/>
      <c r="V440" s="3"/>
    </row>
    <row r="441" spans="1:22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3"/>
      <c r="Q441" s="3"/>
      <c r="R441" s="3"/>
      <c r="S441" s="3"/>
      <c r="T441" s="3"/>
      <c r="U441" s="3"/>
      <c r="V441" s="3"/>
    </row>
    <row r="442" spans="1:22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3"/>
      <c r="Q442" s="3"/>
      <c r="R442" s="3"/>
      <c r="S442" s="3"/>
      <c r="T442" s="3"/>
      <c r="U442" s="3"/>
      <c r="V442" s="3"/>
    </row>
    <row r="443" spans="1:22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3"/>
      <c r="Q443" s="3"/>
      <c r="R443" s="3"/>
      <c r="S443" s="3"/>
      <c r="T443" s="3"/>
      <c r="U443" s="3"/>
      <c r="V443" s="3"/>
    </row>
    <row r="444" spans="1:22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3"/>
      <c r="Q444" s="3"/>
      <c r="R444" s="3"/>
      <c r="S444" s="3"/>
      <c r="T444" s="3"/>
      <c r="U444" s="3"/>
      <c r="V444" s="3"/>
    </row>
    <row r="445" spans="1:22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3"/>
      <c r="Q445" s="3"/>
      <c r="R445" s="3"/>
      <c r="S445" s="3"/>
      <c r="T445" s="3"/>
      <c r="U445" s="3"/>
      <c r="V445" s="3"/>
    </row>
    <row r="446" spans="1:22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3"/>
      <c r="Q446" s="3"/>
      <c r="R446" s="3"/>
      <c r="S446" s="3"/>
      <c r="T446" s="3"/>
      <c r="U446" s="3"/>
      <c r="V446" s="3"/>
    </row>
    <row r="447" spans="1:22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3"/>
      <c r="Q447" s="3"/>
      <c r="R447" s="3"/>
      <c r="S447" s="3"/>
      <c r="T447" s="3"/>
      <c r="U447" s="3"/>
      <c r="V447" s="3"/>
    </row>
    <row r="448" spans="1:22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3"/>
      <c r="Q448" s="3"/>
      <c r="R448" s="3"/>
      <c r="S448" s="3"/>
      <c r="T448" s="3"/>
      <c r="U448" s="3"/>
      <c r="V448" s="3"/>
    </row>
    <row r="449" spans="1:22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3"/>
      <c r="Q449" s="3"/>
      <c r="R449" s="3"/>
      <c r="S449" s="3"/>
      <c r="T449" s="3"/>
      <c r="U449" s="3"/>
      <c r="V449" s="3"/>
    </row>
    <row r="450" spans="1:22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3"/>
      <c r="Q450" s="3"/>
      <c r="R450" s="3"/>
      <c r="S450" s="3"/>
      <c r="T450" s="3"/>
      <c r="U450" s="3"/>
      <c r="V450" s="3"/>
    </row>
    <row r="451" spans="1:22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3"/>
      <c r="Q451" s="3"/>
      <c r="R451" s="3"/>
      <c r="S451" s="3"/>
      <c r="T451" s="3"/>
      <c r="U451" s="3"/>
      <c r="V451" s="3"/>
    </row>
    <row r="452" spans="1:22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3"/>
      <c r="Q452" s="3"/>
      <c r="R452" s="3"/>
      <c r="S452" s="3"/>
      <c r="T452" s="3"/>
      <c r="U452" s="3"/>
      <c r="V452" s="3"/>
    </row>
    <row r="453" spans="1:22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3"/>
      <c r="Q453" s="3"/>
      <c r="R453" s="3"/>
      <c r="S453" s="3"/>
      <c r="T453" s="3"/>
      <c r="U453" s="3"/>
      <c r="V453" s="3"/>
    </row>
    <row r="454" spans="1:22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3"/>
      <c r="Q454" s="3"/>
      <c r="R454" s="3"/>
      <c r="S454" s="3"/>
      <c r="T454" s="3"/>
      <c r="U454" s="3"/>
      <c r="V454" s="3"/>
    </row>
    <row r="455" spans="1:22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3"/>
      <c r="Q455" s="3"/>
      <c r="R455" s="3"/>
      <c r="S455" s="3"/>
      <c r="T455" s="3"/>
      <c r="U455" s="3"/>
      <c r="V455" s="3"/>
    </row>
    <row r="456" spans="1:22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3"/>
      <c r="Q456" s="3"/>
      <c r="R456" s="3"/>
      <c r="S456" s="3"/>
      <c r="T456" s="3"/>
      <c r="U456" s="3"/>
      <c r="V456" s="3"/>
    </row>
    <row r="457" spans="1:22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3"/>
      <c r="Q457" s="3"/>
      <c r="R457" s="3"/>
      <c r="S457" s="3"/>
      <c r="T457" s="3"/>
      <c r="U457" s="3"/>
      <c r="V457" s="3"/>
    </row>
    <row r="458" spans="1:22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3"/>
      <c r="Q458" s="3"/>
      <c r="R458" s="3"/>
      <c r="S458" s="3"/>
      <c r="T458" s="3"/>
      <c r="U458" s="3"/>
      <c r="V458" s="3"/>
    </row>
    <row r="459" spans="1:22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3"/>
      <c r="Q459" s="3"/>
      <c r="R459" s="3"/>
      <c r="S459" s="3"/>
      <c r="T459" s="3"/>
      <c r="U459" s="3"/>
      <c r="V459" s="3"/>
    </row>
    <row r="460" spans="1:22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3"/>
      <c r="Q460" s="3"/>
      <c r="R460" s="3"/>
      <c r="S460" s="3"/>
      <c r="T460" s="3"/>
      <c r="U460" s="3"/>
      <c r="V460" s="3"/>
    </row>
    <row r="461" spans="1:22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3"/>
      <c r="Q461" s="3"/>
      <c r="R461" s="3"/>
      <c r="S461" s="3"/>
      <c r="T461" s="3"/>
      <c r="U461" s="3"/>
      <c r="V461" s="3"/>
    </row>
    <row r="462" spans="1:22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3"/>
      <c r="Q462" s="3"/>
      <c r="R462" s="3"/>
      <c r="S462" s="3"/>
      <c r="T462" s="3"/>
      <c r="U462" s="3"/>
      <c r="V462" s="3"/>
    </row>
    <row r="463" spans="1:22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3"/>
      <c r="Q463" s="3"/>
      <c r="R463" s="3"/>
      <c r="S463" s="3"/>
      <c r="T463" s="3"/>
      <c r="U463" s="3"/>
      <c r="V463" s="3"/>
    </row>
    <row r="464" spans="1:22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3"/>
      <c r="Q464" s="3"/>
      <c r="R464" s="3"/>
      <c r="S464" s="3"/>
      <c r="T464" s="3"/>
      <c r="U464" s="3"/>
      <c r="V464" s="3"/>
    </row>
    <row r="465" spans="1:22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3"/>
      <c r="Q465" s="3"/>
      <c r="R465" s="3"/>
      <c r="S465" s="3"/>
      <c r="T465" s="3"/>
      <c r="U465" s="3"/>
      <c r="V465" s="3"/>
    </row>
    <row r="466" spans="1:22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3"/>
      <c r="Q466" s="3"/>
      <c r="R466" s="3"/>
      <c r="S466" s="3"/>
      <c r="T466" s="3"/>
      <c r="U466" s="3"/>
      <c r="V466" s="3"/>
    </row>
    <row r="467" spans="1:22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3"/>
      <c r="Q467" s="3"/>
      <c r="R467" s="3"/>
      <c r="S467" s="3"/>
      <c r="T467" s="3"/>
      <c r="U467" s="3"/>
      <c r="V467" s="3"/>
    </row>
    <row r="468" spans="1:22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3"/>
      <c r="Q468" s="3"/>
      <c r="R468" s="3"/>
      <c r="S468" s="3"/>
      <c r="T468" s="3"/>
      <c r="U468" s="3"/>
      <c r="V468" s="3"/>
    </row>
    <row r="469" spans="1:22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3"/>
      <c r="Q469" s="3"/>
      <c r="R469" s="3"/>
      <c r="S469" s="3"/>
      <c r="T469" s="3"/>
      <c r="U469" s="3"/>
      <c r="V469" s="3"/>
    </row>
    <row r="470" spans="1:22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3"/>
      <c r="Q470" s="3"/>
      <c r="R470" s="3"/>
      <c r="S470" s="3"/>
      <c r="T470" s="3"/>
      <c r="U470" s="3"/>
      <c r="V470" s="3"/>
    </row>
    <row r="471" spans="1:22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3"/>
      <c r="Q471" s="3"/>
      <c r="R471" s="3"/>
      <c r="S471" s="3"/>
      <c r="T471" s="3"/>
      <c r="U471" s="3"/>
      <c r="V471" s="3"/>
    </row>
    <row r="472" spans="1:22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3"/>
      <c r="Q472" s="3"/>
      <c r="R472" s="3"/>
      <c r="S472" s="3"/>
      <c r="T472" s="3"/>
      <c r="U472" s="3"/>
      <c r="V472" s="3"/>
    </row>
    <row r="473" spans="1:22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3"/>
      <c r="Q473" s="3"/>
      <c r="R473" s="3"/>
      <c r="S473" s="3"/>
      <c r="T473" s="3"/>
      <c r="U473" s="3"/>
      <c r="V473" s="3"/>
    </row>
    <row r="474" spans="1:22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3"/>
      <c r="Q474" s="3"/>
      <c r="R474" s="3"/>
      <c r="S474" s="3"/>
      <c r="T474" s="3"/>
      <c r="U474" s="3"/>
      <c r="V474" s="3"/>
    </row>
    <row r="475" spans="1:22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3"/>
      <c r="Q475" s="3"/>
      <c r="R475" s="3"/>
      <c r="S475" s="3"/>
      <c r="T475" s="3"/>
      <c r="U475" s="3"/>
      <c r="V475" s="3"/>
    </row>
    <row r="476" spans="1:22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3"/>
      <c r="Q476" s="3"/>
      <c r="R476" s="3"/>
      <c r="S476" s="3"/>
      <c r="T476" s="3"/>
      <c r="U476" s="3"/>
      <c r="V476" s="3"/>
    </row>
    <row r="477" spans="1:22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3"/>
      <c r="Q477" s="3"/>
      <c r="R477" s="3"/>
      <c r="S477" s="3"/>
      <c r="T477" s="3"/>
      <c r="U477" s="3"/>
      <c r="V477" s="3"/>
    </row>
    <row r="478" spans="1:22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3"/>
      <c r="Q478" s="3"/>
      <c r="R478" s="3"/>
      <c r="S478" s="3"/>
      <c r="T478" s="3"/>
      <c r="U478" s="3"/>
      <c r="V478" s="3"/>
    </row>
    <row r="479" spans="1:22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3"/>
      <c r="Q479" s="3"/>
      <c r="R479" s="3"/>
      <c r="S479" s="3"/>
      <c r="T479" s="3"/>
      <c r="U479" s="3"/>
      <c r="V479" s="3"/>
    </row>
    <row r="480" spans="1:22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3"/>
      <c r="Q480" s="3"/>
      <c r="R480" s="3"/>
      <c r="S480" s="3"/>
      <c r="T480" s="3"/>
      <c r="U480" s="3"/>
      <c r="V480" s="3"/>
    </row>
    <row r="481" spans="1:22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3"/>
      <c r="Q481" s="3"/>
      <c r="R481" s="3"/>
      <c r="S481" s="3"/>
      <c r="T481" s="3"/>
      <c r="U481" s="3"/>
      <c r="V481" s="3"/>
    </row>
    <row r="482" spans="1:22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3"/>
      <c r="Q482" s="3"/>
      <c r="R482" s="3"/>
      <c r="S482" s="3"/>
      <c r="T482" s="3"/>
      <c r="U482" s="3"/>
      <c r="V482" s="3"/>
    </row>
    <row r="483" spans="1:22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3"/>
      <c r="Q483" s="3"/>
      <c r="R483" s="3"/>
      <c r="S483" s="3"/>
      <c r="T483" s="3"/>
      <c r="U483" s="3"/>
      <c r="V483" s="3"/>
    </row>
    <row r="484" spans="1:22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3"/>
      <c r="Q484" s="3"/>
      <c r="R484" s="3"/>
      <c r="S484" s="3"/>
      <c r="T484" s="3"/>
      <c r="U484" s="3"/>
      <c r="V484" s="3"/>
    </row>
    <row r="485" spans="1:22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3"/>
      <c r="Q485" s="3"/>
      <c r="R485" s="3"/>
      <c r="S485" s="3"/>
      <c r="T485" s="3"/>
      <c r="U485" s="3"/>
      <c r="V485" s="3"/>
    </row>
    <row r="486" spans="1:22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3"/>
      <c r="Q486" s="3"/>
      <c r="R486" s="3"/>
      <c r="S486" s="3"/>
      <c r="T486" s="3"/>
      <c r="U486" s="3"/>
      <c r="V486" s="3"/>
    </row>
    <row r="487" spans="1:22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3"/>
      <c r="Q487" s="3"/>
      <c r="R487" s="3"/>
      <c r="S487" s="3"/>
      <c r="T487" s="3"/>
      <c r="U487" s="3"/>
      <c r="V487" s="3"/>
    </row>
    <row r="488" spans="1:22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3"/>
      <c r="Q488" s="3"/>
      <c r="R488" s="3"/>
      <c r="S488" s="3"/>
      <c r="T488" s="3"/>
      <c r="U488" s="3"/>
      <c r="V488" s="3"/>
    </row>
    <row r="489" spans="1:22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3"/>
      <c r="Q489" s="3"/>
      <c r="R489" s="3"/>
      <c r="S489" s="3"/>
      <c r="T489" s="3"/>
      <c r="U489" s="3"/>
      <c r="V489" s="3"/>
    </row>
    <row r="490" spans="1:22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3"/>
      <c r="Q490" s="3"/>
      <c r="R490" s="3"/>
      <c r="S490" s="3"/>
      <c r="T490" s="3"/>
      <c r="U490" s="3"/>
      <c r="V490" s="3"/>
    </row>
    <row r="491" spans="1:22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3"/>
      <c r="Q491" s="3"/>
      <c r="R491" s="3"/>
      <c r="S491" s="3"/>
      <c r="T491" s="3"/>
      <c r="U491" s="3"/>
      <c r="V491" s="3"/>
    </row>
    <row r="492" spans="1:22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3"/>
      <c r="Q492" s="3"/>
      <c r="R492" s="3"/>
      <c r="S492" s="3"/>
      <c r="T492" s="3"/>
      <c r="U492" s="3"/>
      <c r="V492" s="3"/>
    </row>
    <row r="493" spans="1:22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3"/>
      <c r="Q493" s="3"/>
      <c r="R493" s="3"/>
      <c r="S493" s="3"/>
      <c r="T493" s="3"/>
      <c r="U493" s="3"/>
      <c r="V493" s="3"/>
    </row>
    <row r="494" spans="1:22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3"/>
      <c r="Q494" s="3"/>
      <c r="R494" s="3"/>
      <c r="S494" s="3"/>
      <c r="T494" s="3"/>
      <c r="U494" s="3"/>
      <c r="V494" s="3"/>
    </row>
    <row r="495" spans="1:22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3"/>
      <c r="Q495" s="3"/>
      <c r="R495" s="3"/>
      <c r="S495" s="3"/>
      <c r="T495" s="3"/>
      <c r="U495" s="3"/>
      <c r="V495" s="3"/>
    </row>
    <row r="496" spans="1:22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3"/>
      <c r="Q496" s="3"/>
      <c r="R496" s="3"/>
      <c r="S496" s="3"/>
      <c r="T496" s="3"/>
      <c r="U496" s="3"/>
      <c r="V496" s="3"/>
    </row>
    <row r="497" spans="1:22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3"/>
      <c r="Q497" s="3"/>
      <c r="R497" s="3"/>
      <c r="S497" s="3"/>
      <c r="T497" s="3"/>
      <c r="U497" s="3"/>
      <c r="V497" s="3"/>
    </row>
    <row r="498" spans="1:22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3"/>
      <c r="Q498" s="3"/>
      <c r="R498" s="3"/>
      <c r="S498" s="3"/>
      <c r="T498" s="3"/>
      <c r="U498" s="3"/>
      <c r="V498" s="3"/>
    </row>
    <row r="499" spans="1:22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3"/>
      <c r="Q499" s="3"/>
      <c r="R499" s="3"/>
      <c r="S499" s="3"/>
      <c r="T499" s="3"/>
      <c r="U499" s="3"/>
      <c r="V499" s="3"/>
    </row>
    <row r="500" spans="1:22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3"/>
      <c r="Q500" s="3"/>
      <c r="R500" s="3"/>
      <c r="S500" s="3"/>
      <c r="T500" s="3"/>
      <c r="U500" s="3"/>
      <c r="V500" s="3"/>
    </row>
    <row r="501" spans="1:22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3"/>
      <c r="Q501" s="3"/>
      <c r="R501" s="3"/>
      <c r="S501" s="3"/>
      <c r="T501" s="3"/>
      <c r="U501" s="3"/>
      <c r="V501" s="3"/>
    </row>
    <row r="502" spans="1:22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3"/>
      <c r="Q502" s="3"/>
      <c r="R502" s="3"/>
      <c r="S502" s="3"/>
      <c r="T502" s="3"/>
      <c r="U502" s="3"/>
      <c r="V502" s="3"/>
    </row>
    <row r="503" spans="1:22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3"/>
      <c r="Q503" s="3"/>
      <c r="R503" s="3"/>
      <c r="S503" s="3"/>
      <c r="T503" s="3"/>
      <c r="U503" s="3"/>
      <c r="V503" s="3"/>
    </row>
    <row r="504" spans="1:22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3"/>
      <c r="Q504" s="3"/>
      <c r="R504" s="3"/>
      <c r="S504" s="3"/>
      <c r="T504" s="3"/>
      <c r="U504" s="3"/>
      <c r="V504" s="3"/>
    </row>
    <row r="505" spans="1:22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3"/>
      <c r="Q505" s="3"/>
      <c r="R505" s="3"/>
      <c r="S505" s="3"/>
      <c r="T505" s="3"/>
      <c r="U505" s="3"/>
      <c r="V505" s="3"/>
    </row>
    <row r="506" spans="1:22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3"/>
      <c r="Q506" s="3"/>
      <c r="R506" s="3"/>
      <c r="S506" s="3"/>
      <c r="T506" s="3"/>
      <c r="U506" s="3"/>
      <c r="V506" s="3"/>
    </row>
    <row r="507" spans="1:22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3"/>
      <c r="Q507" s="3"/>
      <c r="R507" s="3"/>
      <c r="S507" s="3"/>
      <c r="T507" s="3"/>
      <c r="U507" s="3"/>
      <c r="V507" s="3"/>
    </row>
    <row r="508" spans="1:22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3"/>
      <c r="Q508" s="3"/>
      <c r="R508" s="3"/>
      <c r="S508" s="3"/>
      <c r="T508" s="3"/>
      <c r="U508" s="3"/>
      <c r="V508" s="3"/>
    </row>
    <row r="509" spans="1:22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3"/>
      <c r="Q509" s="3"/>
      <c r="R509" s="3"/>
      <c r="S509" s="3"/>
      <c r="T509" s="3"/>
      <c r="U509" s="3"/>
      <c r="V509" s="3"/>
    </row>
    <row r="510" spans="1:22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3"/>
      <c r="Q510" s="3"/>
      <c r="R510" s="3"/>
      <c r="S510" s="3"/>
      <c r="T510" s="3"/>
      <c r="U510" s="3"/>
      <c r="V510" s="3"/>
    </row>
    <row r="511" spans="1:22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3"/>
      <c r="Q511" s="3"/>
      <c r="R511" s="3"/>
      <c r="S511" s="3"/>
      <c r="T511" s="3"/>
      <c r="U511" s="3"/>
      <c r="V511" s="3"/>
    </row>
    <row r="512" spans="1:22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3"/>
      <c r="Q512" s="3"/>
      <c r="R512" s="3"/>
      <c r="S512" s="3"/>
      <c r="T512" s="3"/>
      <c r="U512" s="3"/>
      <c r="V512" s="3"/>
    </row>
    <row r="513" spans="1:22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3"/>
      <c r="Q513" s="3"/>
      <c r="R513" s="3"/>
      <c r="S513" s="3"/>
      <c r="T513" s="3"/>
      <c r="U513" s="3"/>
      <c r="V513" s="3"/>
    </row>
    <row r="514" spans="1:22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3"/>
      <c r="Q514" s="3"/>
      <c r="R514" s="3"/>
      <c r="S514" s="3"/>
      <c r="T514" s="3"/>
      <c r="U514" s="3"/>
      <c r="V514" s="3"/>
    </row>
    <row r="515" spans="1:22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3"/>
      <c r="Q515" s="3"/>
      <c r="R515" s="3"/>
      <c r="S515" s="3"/>
      <c r="T515" s="3"/>
      <c r="U515" s="3"/>
      <c r="V515" s="3"/>
    </row>
    <row r="516" spans="1:22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3"/>
      <c r="Q516" s="3"/>
      <c r="R516" s="3"/>
      <c r="S516" s="3"/>
      <c r="T516" s="3"/>
      <c r="U516" s="3"/>
      <c r="V516" s="3"/>
    </row>
    <row r="517" spans="1:22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3"/>
      <c r="Q517" s="3"/>
      <c r="R517" s="3"/>
      <c r="S517" s="3"/>
      <c r="T517" s="3"/>
      <c r="U517" s="3"/>
      <c r="V517" s="3"/>
    </row>
    <row r="518" spans="1:22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3"/>
      <c r="Q518" s="3"/>
      <c r="R518" s="3"/>
      <c r="S518" s="3"/>
      <c r="T518" s="3"/>
      <c r="U518" s="3"/>
      <c r="V518" s="3"/>
    </row>
    <row r="519" spans="1:22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3"/>
      <c r="Q519" s="3"/>
      <c r="R519" s="3"/>
      <c r="S519" s="3"/>
      <c r="T519" s="3"/>
      <c r="U519" s="3"/>
      <c r="V519" s="3"/>
    </row>
    <row r="520" spans="1:22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3"/>
      <c r="Q520" s="3"/>
      <c r="R520" s="3"/>
      <c r="S520" s="3"/>
      <c r="T520" s="3"/>
      <c r="U520" s="3"/>
      <c r="V520" s="3"/>
    </row>
    <row r="521" spans="1:22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3"/>
      <c r="Q521" s="3"/>
      <c r="R521" s="3"/>
      <c r="S521" s="3"/>
      <c r="T521" s="3"/>
      <c r="U521" s="3"/>
      <c r="V521" s="3"/>
    </row>
    <row r="522" spans="1:22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3"/>
      <c r="Q522" s="3"/>
      <c r="R522" s="3"/>
      <c r="S522" s="3"/>
      <c r="T522" s="3"/>
      <c r="U522" s="3"/>
      <c r="V522" s="3"/>
    </row>
    <row r="523" spans="1:22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3"/>
      <c r="Q523" s="3"/>
      <c r="R523" s="3"/>
      <c r="S523" s="3"/>
      <c r="T523" s="3"/>
      <c r="U523" s="3"/>
      <c r="V523" s="3"/>
    </row>
    <row r="524" spans="1:22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3"/>
      <c r="Q524" s="3"/>
      <c r="R524" s="3"/>
      <c r="S524" s="3"/>
      <c r="T524" s="3"/>
      <c r="U524" s="3"/>
      <c r="V524" s="3"/>
    </row>
    <row r="525" spans="1:22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3"/>
      <c r="Q525" s="3"/>
      <c r="R525" s="3"/>
      <c r="S525" s="3"/>
      <c r="T525" s="3"/>
      <c r="U525" s="3"/>
      <c r="V525" s="3"/>
    </row>
    <row r="526" spans="1:22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3"/>
      <c r="Q526" s="3"/>
      <c r="R526" s="3"/>
      <c r="S526" s="3"/>
      <c r="T526" s="3"/>
      <c r="U526" s="3"/>
      <c r="V526" s="3"/>
    </row>
    <row r="527" spans="1:22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3"/>
      <c r="Q527" s="3"/>
      <c r="R527" s="3"/>
      <c r="S527" s="3"/>
      <c r="T527" s="3"/>
      <c r="U527" s="3"/>
      <c r="V527" s="3"/>
    </row>
    <row r="528" spans="1:22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3"/>
      <c r="Q528" s="3"/>
      <c r="R528" s="3"/>
      <c r="S528" s="3"/>
      <c r="T528" s="3"/>
      <c r="U528" s="3"/>
      <c r="V528" s="3"/>
    </row>
    <row r="529" spans="1:22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3"/>
      <c r="Q529" s="3"/>
      <c r="R529" s="3"/>
      <c r="S529" s="3"/>
      <c r="T529" s="3"/>
      <c r="U529" s="3"/>
      <c r="V529" s="3"/>
    </row>
    <row r="530" spans="1:22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3"/>
      <c r="Q530" s="3"/>
      <c r="R530" s="3"/>
      <c r="S530" s="3"/>
      <c r="T530" s="3"/>
      <c r="U530" s="3"/>
      <c r="V530" s="3"/>
    </row>
    <row r="531" spans="1:22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3"/>
      <c r="Q531" s="3"/>
      <c r="R531" s="3"/>
      <c r="S531" s="3"/>
      <c r="T531" s="3"/>
      <c r="U531" s="3"/>
      <c r="V531" s="3"/>
    </row>
    <row r="532" spans="1:22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3"/>
      <c r="Q532" s="3"/>
      <c r="R532" s="3"/>
      <c r="S532" s="3"/>
      <c r="T532" s="3"/>
      <c r="U532" s="3"/>
      <c r="V532" s="3"/>
    </row>
    <row r="533" spans="1:22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3"/>
      <c r="Q533" s="3"/>
      <c r="R533" s="3"/>
      <c r="S533" s="3"/>
      <c r="T533" s="3"/>
      <c r="U533" s="3"/>
      <c r="V533" s="3"/>
    </row>
    <row r="534" spans="1:22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3"/>
      <c r="Q534" s="3"/>
      <c r="R534" s="3"/>
      <c r="S534" s="3"/>
      <c r="T534" s="3"/>
      <c r="U534" s="3"/>
      <c r="V534" s="3"/>
    </row>
    <row r="535" spans="1:22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3"/>
      <c r="Q535" s="3"/>
      <c r="R535" s="3"/>
      <c r="S535" s="3"/>
      <c r="T535" s="3"/>
      <c r="U535" s="3"/>
      <c r="V535" s="3"/>
    </row>
    <row r="536" spans="1:22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3"/>
      <c r="Q536" s="3"/>
      <c r="R536" s="3"/>
      <c r="S536" s="3"/>
      <c r="T536" s="3"/>
      <c r="U536" s="3"/>
      <c r="V536" s="3"/>
    </row>
    <row r="537" spans="1:22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3"/>
      <c r="Q537" s="3"/>
      <c r="R537" s="3"/>
      <c r="S537" s="3"/>
      <c r="T537" s="3"/>
      <c r="U537" s="3"/>
      <c r="V537" s="3"/>
    </row>
    <row r="538" spans="1:22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3"/>
      <c r="Q538" s="3"/>
      <c r="R538" s="3"/>
      <c r="S538" s="3"/>
      <c r="T538" s="3"/>
      <c r="U538" s="3"/>
      <c r="V538" s="3"/>
    </row>
    <row r="539" spans="1:22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3"/>
      <c r="Q539" s="3"/>
      <c r="R539" s="3"/>
      <c r="S539" s="3"/>
      <c r="T539" s="3"/>
      <c r="U539" s="3"/>
      <c r="V539" s="3"/>
    </row>
    <row r="540" spans="1:22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3"/>
      <c r="Q540" s="3"/>
      <c r="R540" s="3"/>
      <c r="S540" s="3"/>
      <c r="T540" s="3"/>
      <c r="U540" s="3"/>
      <c r="V540" s="3"/>
    </row>
    <row r="541" spans="1:22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3"/>
      <c r="Q541" s="3"/>
      <c r="R541" s="3"/>
      <c r="S541" s="3"/>
      <c r="T541" s="3"/>
      <c r="U541" s="3"/>
      <c r="V541" s="3"/>
    </row>
    <row r="542" spans="1:22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3"/>
      <c r="Q542" s="3"/>
      <c r="R542" s="3"/>
      <c r="S542" s="3"/>
      <c r="T542" s="3"/>
      <c r="U542" s="3"/>
      <c r="V542" s="3"/>
    </row>
    <row r="543" spans="1:22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3"/>
      <c r="Q543" s="3"/>
      <c r="R543" s="3"/>
      <c r="S543" s="3"/>
      <c r="T543" s="3"/>
      <c r="U543" s="3"/>
      <c r="V543" s="3"/>
    </row>
    <row r="544" spans="1:22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3"/>
      <c r="Q544" s="3"/>
      <c r="R544" s="3"/>
      <c r="S544" s="3"/>
      <c r="T544" s="3"/>
      <c r="U544" s="3"/>
      <c r="V544" s="3"/>
    </row>
    <row r="545" spans="1:22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3"/>
      <c r="Q545" s="3"/>
      <c r="R545" s="3"/>
      <c r="S545" s="3"/>
      <c r="T545" s="3"/>
      <c r="U545" s="3"/>
      <c r="V545" s="3"/>
    </row>
    <row r="546" spans="1:22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3"/>
      <c r="Q546" s="3"/>
      <c r="R546" s="3"/>
      <c r="S546" s="3"/>
      <c r="T546" s="3"/>
      <c r="U546" s="3"/>
      <c r="V546" s="3"/>
    </row>
    <row r="547" spans="1:22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3"/>
      <c r="Q547" s="3"/>
      <c r="R547" s="3"/>
      <c r="S547" s="3"/>
      <c r="T547" s="3"/>
      <c r="U547" s="3"/>
      <c r="V547" s="3"/>
    </row>
    <row r="548" spans="1:22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3"/>
      <c r="Q548" s="3"/>
      <c r="R548" s="3"/>
      <c r="S548" s="3"/>
      <c r="T548" s="3"/>
      <c r="U548" s="3"/>
      <c r="V548" s="3"/>
    </row>
    <row r="549" spans="1:22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"/>
      <c r="Q549" s="3"/>
      <c r="R549" s="3"/>
      <c r="S549" s="3"/>
      <c r="T549" s="3"/>
      <c r="U549" s="3"/>
      <c r="V549" s="3"/>
    </row>
    <row r="550" spans="1:22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"/>
      <c r="Q550" s="3"/>
      <c r="R550" s="3"/>
      <c r="S550" s="3"/>
      <c r="T550" s="3"/>
      <c r="U550" s="3"/>
      <c r="V550" s="3"/>
    </row>
    <row r="551" spans="1:22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3"/>
      <c r="Q551" s="3"/>
      <c r="R551" s="3"/>
      <c r="S551" s="3"/>
      <c r="T551" s="3"/>
      <c r="U551" s="3"/>
      <c r="V551" s="3"/>
    </row>
    <row r="552" spans="1:22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3"/>
      <c r="Q552" s="3"/>
      <c r="R552" s="3"/>
      <c r="S552" s="3"/>
      <c r="T552" s="3"/>
      <c r="U552" s="3"/>
      <c r="V552" s="3"/>
    </row>
    <row r="553" spans="1:22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3"/>
      <c r="Q553" s="3"/>
      <c r="R553" s="3"/>
      <c r="S553" s="3"/>
      <c r="T553" s="3"/>
      <c r="U553" s="3"/>
      <c r="V553" s="3"/>
    </row>
    <row r="554" spans="1:22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3"/>
      <c r="Q554" s="3"/>
      <c r="R554" s="3"/>
      <c r="S554" s="3"/>
      <c r="T554" s="3"/>
      <c r="U554" s="3"/>
      <c r="V554" s="3"/>
    </row>
    <row r="555" spans="1:22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3"/>
      <c r="Q555" s="3"/>
      <c r="R555" s="3"/>
      <c r="S555" s="3"/>
      <c r="T555" s="3"/>
      <c r="U555" s="3"/>
      <c r="V555" s="3"/>
    </row>
    <row r="556" spans="1:22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3"/>
      <c r="Q556" s="3"/>
      <c r="R556" s="3"/>
      <c r="S556" s="3"/>
      <c r="T556" s="3"/>
      <c r="U556" s="3"/>
      <c r="V556" s="3"/>
    </row>
    <row r="557" spans="1:22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3"/>
      <c r="Q557" s="3"/>
      <c r="R557" s="3"/>
      <c r="S557" s="3"/>
      <c r="T557" s="3"/>
      <c r="U557" s="3"/>
      <c r="V557" s="3"/>
    </row>
    <row r="558" spans="1:22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3"/>
      <c r="Q558" s="3"/>
      <c r="R558" s="3"/>
      <c r="S558" s="3"/>
      <c r="T558" s="3"/>
      <c r="U558" s="3"/>
      <c r="V558" s="3"/>
    </row>
    <row r="559" spans="1:22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3"/>
      <c r="Q559" s="3"/>
      <c r="R559" s="3"/>
      <c r="S559" s="3"/>
      <c r="T559" s="3"/>
      <c r="U559" s="3"/>
      <c r="V559" s="3"/>
    </row>
    <row r="560" spans="1:22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3"/>
      <c r="Q560" s="3"/>
      <c r="R560" s="3"/>
      <c r="S560" s="3"/>
      <c r="T560" s="3"/>
      <c r="U560" s="3"/>
      <c r="V560" s="3"/>
    </row>
    <row r="561" spans="1:22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3"/>
      <c r="Q561" s="3"/>
      <c r="R561" s="3"/>
      <c r="S561" s="3"/>
      <c r="T561" s="3"/>
      <c r="U561" s="3"/>
      <c r="V561" s="3"/>
    </row>
    <row r="562" spans="1:22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3"/>
      <c r="Q562" s="3"/>
      <c r="R562" s="3"/>
      <c r="S562" s="3"/>
      <c r="T562" s="3"/>
      <c r="U562" s="3"/>
      <c r="V562" s="3"/>
    </row>
    <row r="563" spans="1:22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3"/>
      <c r="Q563" s="3"/>
      <c r="R563" s="3"/>
      <c r="S563" s="3"/>
      <c r="T563" s="3"/>
      <c r="U563" s="3"/>
      <c r="V563" s="3"/>
    </row>
    <row r="564" spans="1:22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3"/>
      <c r="Q564" s="3"/>
      <c r="R564" s="3"/>
      <c r="S564" s="3"/>
      <c r="T564" s="3"/>
      <c r="U564" s="3"/>
      <c r="V564" s="3"/>
    </row>
    <row r="565" spans="1:22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3"/>
      <c r="Q565" s="3"/>
      <c r="R565" s="3"/>
      <c r="S565" s="3"/>
      <c r="T565" s="3"/>
      <c r="U565" s="3"/>
      <c r="V565" s="3"/>
    </row>
    <row r="566" spans="1:22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3"/>
      <c r="Q566" s="3"/>
      <c r="R566" s="3"/>
      <c r="S566" s="3"/>
      <c r="T566" s="3"/>
      <c r="U566" s="3"/>
      <c r="V566" s="3"/>
    </row>
    <row r="567" spans="1:22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3"/>
      <c r="Q567" s="3"/>
      <c r="R567" s="3"/>
      <c r="S567" s="3"/>
      <c r="T567" s="3"/>
      <c r="U567" s="3"/>
      <c r="V567" s="3"/>
    </row>
    <row r="568" spans="1:22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3"/>
      <c r="Q568" s="3"/>
      <c r="R568" s="3"/>
      <c r="S568" s="3"/>
      <c r="T568" s="3"/>
      <c r="U568" s="3"/>
      <c r="V568" s="3"/>
    </row>
    <row r="569" spans="1:22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3"/>
      <c r="Q569" s="3"/>
      <c r="R569" s="3"/>
      <c r="S569" s="3"/>
      <c r="T569" s="3"/>
      <c r="U569" s="3"/>
      <c r="V569" s="3"/>
    </row>
    <row r="570" spans="1:22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3"/>
      <c r="Q570" s="3"/>
      <c r="R570" s="3"/>
      <c r="S570" s="3"/>
      <c r="T570" s="3"/>
      <c r="U570" s="3"/>
      <c r="V570" s="3"/>
    </row>
    <row r="571" spans="1:22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3"/>
      <c r="Q571" s="3"/>
      <c r="R571" s="3"/>
      <c r="S571" s="3"/>
      <c r="T571" s="3"/>
      <c r="U571" s="3"/>
      <c r="V571" s="3"/>
    </row>
    <row r="572" spans="1:22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3"/>
      <c r="Q572" s="3"/>
      <c r="R572" s="3"/>
      <c r="S572" s="3"/>
      <c r="T572" s="3"/>
      <c r="U572" s="3"/>
      <c r="V572" s="3"/>
    </row>
    <row r="573" spans="1:22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3"/>
      <c r="Q573" s="3"/>
      <c r="R573" s="3"/>
      <c r="S573" s="3"/>
      <c r="T573" s="3"/>
      <c r="U573" s="3"/>
      <c r="V573" s="3"/>
    </row>
    <row r="574" spans="1:22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3"/>
      <c r="Q574" s="3"/>
      <c r="R574" s="3"/>
      <c r="S574" s="3"/>
      <c r="T574" s="3"/>
      <c r="U574" s="3"/>
      <c r="V574" s="3"/>
    </row>
    <row r="575" spans="1:22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3"/>
      <c r="Q575" s="3"/>
      <c r="R575" s="3"/>
      <c r="S575" s="3"/>
      <c r="T575" s="3"/>
      <c r="U575" s="3"/>
      <c r="V575" s="3"/>
    </row>
    <row r="576" spans="1:22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3"/>
      <c r="Q576" s="3"/>
      <c r="R576" s="3"/>
      <c r="S576" s="3"/>
      <c r="T576" s="3"/>
      <c r="U576" s="3"/>
      <c r="V576" s="3"/>
    </row>
    <row r="577" spans="1:22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3"/>
      <c r="Q577" s="3"/>
      <c r="R577" s="3"/>
      <c r="S577" s="3"/>
      <c r="T577" s="3"/>
      <c r="U577" s="3"/>
      <c r="V577" s="3"/>
    </row>
    <row r="578" spans="1:22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3"/>
      <c r="Q578" s="3"/>
      <c r="R578" s="3"/>
      <c r="S578" s="3"/>
      <c r="T578" s="3"/>
      <c r="U578" s="3"/>
      <c r="V578" s="3"/>
    </row>
    <row r="579" spans="1:22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3"/>
      <c r="Q579" s="3"/>
      <c r="R579" s="3"/>
      <c r="S579" s="3"/>
      <c r="T579" s="3"/>
      <c r="U579" s="3"/>
      <c r="V579" s="3"/>
    </row>
    <row r="580" spans="1:22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3"/>
      <c r="Q580" s="3"/>
      <c r="R580" s="3"/>
      <c r="S580" s="3"/>
      <c r="T580" s="3"/>
      <c r="U580" s="3"/>
      <c r="V580" s="3"/>
    </row>
    <row r="581" spans="1:22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3"/>
      <c r="Q581" s="3"/>
      <c r="R581" s="3"/>
      <c r="S581" s="3"/>
      <c r="T581" s="3"/>
      <c r="U581" s="3"/>
      <c r="V581" s="3"/>
    </row>
    <row r="582" spans="1:22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3"/>
      <c r="Q582" s="3"/>
      <c r="R582" s="3"/>
      <c r="S582" s="3"/>
      <c r="T582" s="3"/>
      <c r="U582" s="3"/>
      <c r="V582" s="3"/>
    </row>
    <row r="583" spans="1:22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3"/>
      <c r="Q583" s="3"/>
      <c r="R583" s="3"/>
      <c r="S583" s="3"/>
      <c r="T583" s="3"/>
      <c r="U583" s="3"/>
      <c r="V583" s="3"/>
    </row>
    <row r="584" spans="1:22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3"/>
      <c r="Q584" s="3"/>
      <c r="R584" s="3"/>
      <c r="S584" s="3"/>
      <c r="T584" s="3"/>
      <c r="U584" s="3"/>
      <c r="V584" s="3"/>
    </row>
    <row r="585" spans="1:22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3"/>
      <c r="Q585" s="3"/>
      <c r="R585" s="3"/>
      <c r="S585" s="3"/>
      <c r="T585" s="3"/>
      <c r="U585" s="3"/>
      <c r="V585" s="3"/>
    </row>
    <row r="586" spans="1:22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3"/>
      <c r="Q586" s="3"/>
      <c r="R586" s="3"/>
      <c r="S586" s="3"/>
      <c r="T586" s="3"/>
      <c r="U586" s="3"/>
      <c r="V586" s="3"/>
    </row>
    <row r="587" spans="1:22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3"/>
      <c r="Q587" s="3"/>
      <c r="R587" s="3"/>
      <c r="S587" s="3"/>
      <c r="T587" s="3"/>
      <c r="U587" s="3"/>
      <c r="V587" s="3"/>
    </row>
    <row r="588" spans="1:22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3"/>
      <c r="Q588" s="3"/>
      <c r="R588" s="3"/>
      <c r="S588" s="3"/>
      <c r="T588" s="3"/>
      <c r="U588" s="3"/>
      <c r="V588" s="3"/>
    </row>
    <row r="589" spans="1:22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3"/>
      <c r="Q589" s="3"/>
      <c r="R589" s="3"/>
      <c r="S589" s="3"/>
      <c r="T589" s="3"/>
      <c r="U589" s="3"/>
      <c r="V589" s="3"/>
    </row>
    <row r="590" spans="1:22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3"/>
      <c r="Q590" s="3"/>
      <c r="R590" s="3"/>
      <c r="S590" s="3"/>
      <c r="T590" s="3"/>
      <c r="U590" s="3"/>
      <c r="V590" s="3"/>
    </row>
    <row r="591" spans="1:22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3"/>
      <c r="Q591" s="3"/>
      <c r="R591" s="3"/>
      <c r="S591" s="3"/>
      <c r="T591" s="3"/>
      <c r="U591" s="3"/>
      <c r="V591" s="3"/>
    </row>
    <row r="592" spans="1:22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3"/>
      <c r="Q592" s="3"/>
      <c r="R592" s="3"/>
      <c r="S592" s="3"/>
      <c r="T592" s="3"/>
      <c r="U592" s="3"/>
      <c r="V592" s="3"/>
    </row>
    <row r="593" spans="1:22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3"/>
      <c r="Q593" s="3"/>
      <c r="R593" s="3"/>
      <c r="S593" s="3"/>
      <c r="T593" s="3"/>
      <c r="U593" s="3"/>
      <c r="V593" s="3"/>
    </row>
    <row r="594" spans="1:22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3"/>
      <c r="Q594" s="3"/>
      <c r="R594" s="3"/>
      <c r="S594" s="3"/>
      <c r="T594" s="3"/>
      <c r="U594" s="3"/>
      <c r="V594" s="3"/>
    </row>
    <row r="595" spans="1:22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3"/>
      <c r="Q595" s="3"/>
      <c r="R595" s="3"/>
      <c r="S595" s="3"/>
      <c r="T595" s="3"/>
      <c r="U595" s="3"/>
      <c r="V595" s="3"/>
    </row>
    <row r="596" spans="1:22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3"/>
      <c r="Q596" s="3"/>
      <c r="R596" s="3"/>
      <c r="S596" s="3"/>
      <c r="T596" s="3"/>
      <c r="U596" s="3"/>
      <c r="V596" s="3"/>
    </row>
    <row r="597" spans="1:22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3"/>
      <c r="Q597" s="3"/>
      <c r="R597" s="3"/>
      <c r="S597" s="3"/>
      <c r="T597" s="3"/>
      <c r="U597" s="3"/>
      <c r="V597" s="3"/>
    </row>
    <row r="598" spans="1:22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3"/>
      <c r="Q598" s="3"/>
      <c r="R598" s="3"/>
      <c r="S598" s="3"/>
      <c r="T598" s="3"/>
      <c r="U598" s="3"/>
      <c r="V598" s="3"/>
    </row>
    <row r="599" spans="1:22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3"/>
      <c r="Q599" s="3"/>
      <c r="R599" s="3"/>
      <c r="S599" s="3"/>
      <c r="T599" s="3"/>
      <c r="U599" s="3"/>
      <c r="V599" s="3"/>
    </row>
    <row r="600" spans="1:22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3"/>
      <c r="Q600" s="3"/>
      <c r="R600" s="3"/>
      <c r="S600" s="3"/>
      <c r="T600" s="3"/>
      <c r="U600" s="3"/>
      <c r="V600" s="3"/>
    </row>
    <row r="601" spans="1:22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3"/>
      <c r="Q601" s="3"/>
      <c r="R601" s="3"/>
      <c r="S601" s="3"/>
      <c r="T601" s="3"/>
      <c r="U601" s="3"/>
      <c r="V601" s="3"/>
    </row>
    <row r="602" spans="1:22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3"/>
      <c r="Q602" s="3"/>
      <c r="R602" s="3"/>
      <c r="S602" s="3"/>
      <c r="T602" s="3"/>
      <c r="U602" s="3"/>
      <c r="V602" s="3"/>
    </row>
    <row r="603" spans="1:22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3"/>
      <c r="Q603" s="3"/>
      <c r="R603" s="3"/>
      <c r="S603" s="3"/>
      <c r="T603" s="3"/>
      <c r="U603" s="3"/>
      <c r="V603" s="3"/>
    </row>
    <row r="604" spans="1:22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3"/>
      <c r="Q604" s="3"/>
      <c r="R604" s="3"/>
      <c r="S604" s="3"/>
      <c r="T604" s="3"/>
      <c r="U604" s="3"/>
      <c r="V604" s="3"/>
    </row>
    <row r="605" spans="1:22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3"/>
      <c r="Q605" s="3"/>
      <c r="R605" s="3"/>
      <c r="S605" s="3"/>
      <c r="T605" s="3"/>
      <c r="U605" s="3"/>
      <c r="V605" s="3"/>
    </row>
    <row r="606" spans="1:22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3"/>
      <c r="Q606" s="3"/>
      <c r="R606" s="3"/>
      <c r="S606" s="3"/>
      <c r="T606" s="3"/>
      <c r="U606" s="3"/>
      <c r="V606" s="3"/>
    </row>
    <row r="607" spans="1:22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3"/>
      <c r="Q607" s="3"/>
      <c r="R607" s="3"/>
      <c r="S607" s="3"/>
      <c r="T607" s="3"/>
      <c r="U607" s="3"/>
      <c r="V607" s="3"/>
    </row>
    <row r="608" spans="1:22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3"/>
      <c r="Q608" s="3"/>
      <c r="R608" s="3"/>
      <c r="S608" s="3"/>
      <c r="T608" s="3"/>
      <c r="U608" s="3"/>
      <c r="V608" s="3"/>
    </row>
    <row r="609" spans="1:22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3"/>
      <c r="Q609" s="3"/>
      <c r="R609" s="3"/>
      <c r="S609" s="3"/>
      <c r="T609" s="3"/>
      <c r="U609" s="3"/>
      <c r="V609" s="3"/>
    </row>
    <row r="610" spans="1:22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3"/>
      <c r="Q610" s="3"/>
      <c r="R610" s="3"/>
      <c r="S610" s="3"/>
      <c r="T610" s="3"/>
      <c r="U610" s="3"/>
      <c r="V610" s="3"/>
    </row>
    <row r="611" spans="1:22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3"/>
      <c r="Q611" s="3"/>
      <c r="R611" s="3"/>
      <c r="S611" s="3"/>
      <c r="T611" s="3"/>
      <c r="U611" s="3"/>
      <c r="V611" s="3"/>
    </row>
    <row r="612" spans="1:22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3"/>
      <c r="Q612" s="3"/>
      <c r="R612" s="3"/>
      <c r="S612" s="3"/>
      <c r="T612" s="3"/>
      <c r="U612" s="3"/>
      <c r="V612" s="3"/>
    </row>
    <row r="613" spans="1:22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3"/>
      <c r="Q613" s="3"/>
      <c r="R613" s="3"/>
      <c r="S613" s="3"/>
      <c r="T613" s="3"/>
      <c r="U613" s="3"/>
      <c r="V613" s="3"/>
    </row>
    <row r="614" spans="1:22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3"/>
      <c r="Q614" s="3"/>
      <c r="R614" s="3"/>
      <c r="S614" s="3"/>
      <c r="T614" s="3"/>
      <c r="U614" s="3"/>
      <c r="V614" s="3"/>
    </row>
    <row r="615" spans="1:22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3"/>
      <c r="Q615" s="3"/>
      <c r="R615" s="3"/>
      <c r="S615" s="3"/>
      <c r="T615" s="3"/>
      <c r="U615" s="3"/>
      <c r="V615" s="3"/>
    </row>
    <row r="616" spans="1:22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3"/>
      <c r="Q616" s="3"/>
      <c r="R616" s="3"/>
      <c r="S616" s="3"/>
      <c r="T616" s="3"/>
      <c r="U616" s="3"/>
      <c r="V616" s="3"/>
    </row>
    <row r="617" spans="1:22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3"/>
      <c r="Q617" s="3"/>
      <c r="R617" s="3"/>
      <c r="S617" s="3"/>
      <c r="T617" s="3"/>
      <c r="U617" s="3"/>
      <c r="V617" s="3"/>
    </row>
    <row r="618" spans="1:22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3"/>
      <c r="Q618" s="3"/>
      <c r="R618" s="3"/>
      <c r="S618" s="3"/>
      <c r="T618" s="3"/>
      <c r="U618" s="3"/>
      <c r="V618" s="3"/>
    </row>
    <row r="619" spans="1:22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3"/>
      <c r="Q619" s="3"/>
      <c r="R619" s="3"/>
      <c r="S619" s="3"/>
      <c r="T619" s="3"/>
      <c r="U619" s="3"/>
      <c r="V619" s="3"/>
    </row>
    <row r="620" spans="1:22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3"/>
      <c r="Q620" s="3"/>
      <c r="R620" s="3"/>
      <c r="S620" s="3"/>
      <c r="T620" s="3"/>
      <c r="U620" s="3"/>
      <c r="V620" s="3"/>
    </row>
    <row r="621" spans="1:22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3"/>
      <c r="Q621" s="3"/>
      <c r="R621" s="3"/>
      <c r="S621" s="3"/>
      <c r="T621" s="3"/>
      <c r="U621" s="3"/>
      <c r="V621" s="3"/>
    </row>
    <row r="622" spans="1:22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3"/>
      <c r="Q622" s="3"/>
      <c r="R622" s="3"/>
      <c r="S622" s="3"/>
      <c r="T622" s="3"/>
      <c r="U622" s="3"/>
      <c r="V622" s="3"/>
    </row>
    <row r="623" spans="1:22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3"/>
      <c r="Q623" s="3"/>
      <c r="R623" s="3"/>
      <c r="S623" s="3"/>
      <c r="T623" s="3"/>
      <c r="U623" s="3"/>
      <c r="V623" s="3"/>
    </row>
    <row r="624" spans="1:22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3"/>
      <c r="Q624" s="3"/>
      <c r="R624" s="3"/>
      <c r="S624" s="3"/>
      <c r="T624" s="3"/>
      <c r="U624" s="3"/>
      <c r="V624" s="3"/>
    </row>
    <row r="625" spans="1:22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3"/>
      <c r="Q625" s="3"/>
      <c r="R625" s="3"/>
      <c r="S625" s="3"/>
      <c r="T625" s="3"/>
      <c r="U625" s="3"/>
      <c r="V625" s="3"/>
    </row>
    <row r="626" spans="1:22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3"/>
      <c r="Q626" s="3"/>
      <c r="R626" s="3"/>
      <c r="S626" s="3"/>
      <c r="T626" s="3"/>
      <c r="U626" s="3"/>
      <c r="V626" s="3"/>
    </row>
    <row r="627" spans="1:22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3"/>
      <c r="Q627" s="3"/>
      <c r="R627" s="3"/>
      <c r="S627" s="3"/>
      <c r="T627" s="3"/>
      <c r="U627" s="3"/>
      <c r="V627" s="3"/>
    </row>
    <row r="628" spans="1:22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3"/>
      <c r="Q628" s="3"/>
      <c r="R628" s="3"/>
      <c r="S628" s="3"/>
      <c r="T628" s="3"/>
      <c r="U628" s="3"/>
      <c r="V628" s="3"/>
    </row>
    <row r="629" spans="1:22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3"/>
      <c r="Q629" s="3"/>
      <c r="R629" s="3"/>
      <c r="S629" s="3"/>
      <c r="T629" s="3"/>
      <c r="U629" s="3"/>
      <c r="V629" s="3"/>
    </row>
    <row r="630" spans="1:22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3"/>
      <c r="Q630" s="3"/>
      <c r="R630" s="3"/>
      <c r="S630" s="3"/>
      <c r="T630" s="3"/>
      <c r="U630" s="3"/>
      <c r="V630" s="3"/>
    </row>
    <row r="631" spans="1:22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3"/>
      <c r="Q631" s="3"/>
      <c r="R631" s="3"/>
      <c r="S631" s="3"/>
      <c r="T631" s="3"/>
      <c r="U631" s="3"/>
      <c r="V631" s="3"/>
    </row>
    <row r="632" spans="1:22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3"/>
      <c r="Q632" s="3"/>
      <c r="R632" s="3"/>
      <c r="S632" s="3"/>
      <c r="T632" s="3"/>
      <c r="U632" s="3"/>
      <c r="V632" s="3"/>
    </row>
    <row r="633" spans="1:22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3"/>
      <c r="Q633" s="3"/>
      <c r="R633" s="3"/>
      <c r="S633" s="3"/>
      <c r="T633" s="3"/>
      <c r="U633" s="3"/>
      <c r="V633" s="3"/>
    </row>
    <row r="634" spans="1:22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3"/>
      <c r="Q634" s="3"/>
      <c r="R634" s="3"/>
      <c r="S634" s="3"/>
      <c r="T634" s="3"/>
      <c r="U634" s="3"/>
      <c r="V634" s="3"/>
    </row>
    <row r="635" spans="1:22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3"/>
      <c r="Q635" s="3"/>
      <c r="R635" s="3"/>
      <c r="S635" s="3"/>
      <c r="T635" s="3"/>
      <c r="U635" s="3"/>
      <c r="V635" s="3"/>
    </row>
    <row r="636" spans="1:22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3"/>
      <c r="Q636" s="3"/>
      <c r="R636" s="3"/>
      <c r="S636" s="3"/>
      <c r="T636" s="3"/>
      <c r="U636" s="3"/>
      <c r="V636" s="3"/>
    </row>
    <row r="637" spans="1:22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3"/>
      <c r="Q637" s="3"/>
      <c r="R637" s="3"/>
      <c r="S637" s="3"/>
      <c r="T637" s="3"/>
      <c r="U637" s="3"/>
      <c r="V637" s="3"/>
    </row>
    <row r="638" spans="1:22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3"/>
      <c r="Q638" s="3"/>
      <c r="R638" s="3"/>
      <c r="S638" s="3"/>
      <c r="T638" s="3"/>
      <c r="U638" s="3"/>
      <c r="V638" s="3"/>
    </row>
    <row r="639" spans="1:22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3"/>
      <c r="Q639" s="3"/>
      <c r="R639" s="3"/>
      <c r="S639" s="3"/>
      <c r="T639" s="3"/>
      <c r="U639" s="3"/>
      <c r="V639" s="3"/>
    </row>
    <row r="640" spans="1:22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3"/>
      <c r="Q640" s="3"/>
      <c r="R640" s="3"/>
      <c r="S640" s="3"/>
      <c r="T640" s="3"/>
      <c r="U640" s="3"/>
      <c r="V640" s="3"/>
    </row>
    <row r="641" spans="1:22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3"/>
      <c r="Q641" s="3"/>
      <c r="R641" s="3"/>
      <c r="S641" s="3"/>
      <c r="T641" s="3"/>
      <c r="U641" s="3"/>
      <c r="V641" s="3"/>
    </row>
    <row r="642" spans="1:22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3"/>
      <c r="Q642" s="3"/>
      <c r="R642" s="3"/>
      <c r="S642" s="3"/>
      <c r="T642" s="3"/>
      <c r="U642" s="3"/>
      <c r="V642" s="3"/>
    </row>
    <row r="643" spans="1:22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3"/>
      <c r="Q643" s="3"/>
      <c r="R643" s="3"/>
      <c r="S643" s="3"/>
      <c r="T643" s="3"/>
      <c r="U643" s="3"/>
      <c r="V643" s="3"/>
    </row>
    <row r="644" spans="1:22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3"/>
      <c r="Q644" s="3"/>
      <c r="R644" s="3"/>
      <c r="S644" s="3"/>
      <c r="T644" s="3"/>
      <c r="U644" s="3"/>
      <c r="V644" s="3"/>
    </row>
    <row r="645" spans="1:22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3"/>
      <c r="Q645" s="3"/>
      <c r="R645" s="3"/>
      <c r="S645" s="3"/>
      <c r="T645" s="3"/>
      <c r="U645" s="3"/>
      <c r="V645" s="3"/>
    </row>
    <row r="646" spans="1:22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3"/>
      <c r="Q646" s="3"/>
      <c r="R646" s="3"/>
      <c r="S646" s="3"/>
      <c r="T646" s="3"/>
      <c r="U646" s="3"/>
      <c r="V646" s="3"/>
    </row>
    <row r="647" spans="1:22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3"/>
      <c r="Q647" s="3"/>
      <c r="R647" s="3"/>
      <c r="S647" s="3"/>
      <c r="T647" s="3"/>
      <c r="U647" s="3"/>
      <c r="V647" s="3"/>
    </row>
    <row r="648" spans="1:22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3"/>
      <c r="Q648" s="3"/>
      <c r="R648" s="3"/>
      <c r="S648" s="3"/>
      <c r="T648" s="3"/>
      <c r="U648" s="3"/>
      <c r="V648" s="3"/>
    </row>
    <row r="649" spans="1:22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3"/>
      <c r="Q649" s="3"/>
      <c r="R649" s="3"/>
      <c r="S649" s="3"/>
      <c r="T649" s="3"/>
      <c r="U649" s="3"/>
      <c r="V649" s="3"/>
    </row>
    <row r="650" spans="1:22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3"/>
      <c r="Q650" s="3"/>
      <c r="R650" s="3"/>
      <c r="S650" s="3"/>
      <c r="T650" s="3"/>
      <c r="U650" s="3"/>
      <c r="V650" s="3"/>
    </row>
    <row r="651" spans="1:22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3"/>
      <c r="Q651" s="3"/>
      <c r="R651" s="3"/>
      <c r="S651" s="3"/>
      <c r="T651" s="3"/>
      <c r="U651" s="3"/>
      <c r="V651" s="3"/>
    </row>
    <row r="652" spans="1:22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3"/>
      <c r="Q652" s="3"/>
      <c r="R652" s="3"/>
      <c r="S652" s="3"/>
      <c r="T652" s="3"/>
      <c r="U652" s="3"/>
      <c r="V652" s="3"/>
    </row>
    <row r="653" spans="1:22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3"/>
      <c r="Q653" s="3"/>
      <c r="R653" s="3"/>
      <c r="S653" s="3"/>
      <c r="T653" s="3"/>
      <c r="U653" s="3"/>
      <c r="V653" s="3"/>
    </row>
    <row r="654" spans="1:22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3"/>
      <c r="Q654" s="3"/>
      <c r="R654" s="3"/>
      <c r="S654" s="3"/>
      <c r="T654" s="3"/>
      <c r="U654" s="3"/>
      <c r="V654" s="3"/>
    </row>
    <row r="655" spans="1:22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3"/>
      <c r="Q655" s="3"/>
      <c r="R655" s="3"/>
      <c r="S655" s="3"/>
      <c r="T655" s="3"/>
      <c r="U655" s="3"/>
      <c r="V655" s="3"/>
    </row>
    <row r="656" spans="1:22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3"/>
      <c r="Q656" s="3"/>
      <c r="R656" s="3"/>
      <c r="S656" s="3"/>
      <c r="T656" s="3"/>
      <c r="U656" s="3"/>
      <c r="V656" s="3"/>
    </row>
    <row r="657" spans="1:22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3"/>
      <c r="Q657" s="3"/>
      <c r="R657" s="3"/>
      <c r="S657" s="3"/>
      <c r="T657" s="3"/>
      <c r="U657" s="3"/>
      <c r="V657" s="3"/>
    </row>
    <row r="658" spans="1:22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3"/>
      <c r="Q658" s="3"/>
      <c r="R658" s="3"/>
      <c r="S658" s="3"/>
      <c r="T658" s="3"/>
      <c r="U658" s="3"/>
      <c r="V658" s="3"/>
    </row>
    <row r="659" spans="1:22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3"/>
      <c r="Q659" s="3"/>
      <c r="R659" s="3"/>
      <c r="S659" s="3"/>
      <c r="T659" s="3"/>
      <c r="U659" s="3"/>
      <c r="V659" s="3"/>
    </row>
    <row r="660" spans="1:22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3"/>
      <c r="Q660" s="3"/>
      <c r="R660" s="3"/>
      <c r="S660" s="3"/>
      <c r="T660" s="3"/>
      <c r="U660" s="3"/>
      <c r="V660" s="3"/>
    </row>
    <row r="661" spans="1:22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3"/>
      <c r="Q661" s="3"/>
      <c r="R661" s="3"/>
      <c r="S661" s="3"/>
      <c r="T661" s="3"/>
      <c r="U661" s="3"/>
      <c r="V661" s="3"/>
    </row>
    <row r="662" spans="1:22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3"/>
      <c r="Q662" s="3"/>
      <c r="R662" s="3"/>
      <c r="S662" s="3"/>
      <c r="T662" s="3"/>
      <c r="U662" s="3"/>
      <c r="V662" s="3"/>
    </row>
    <row r="663" spans="1:22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3"/>
      <c r="Q663" s="3"/>
      <c r="R663" s="3"/>
      <c r="S663" s="3"/>
      <c r="T663" s="3"/>
      <c r="U663" s="3"/>
      <c r="V663" s="3"/>
    </row>
    <row r="664" spans="1:22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3"/>
      <c r="Q664" s="3"/>
      <c r="R664" s="3"/>
      <c r="S664" s="3"/>
      <c r="T664" s="3"/>
      <c r="U664" s="3"/>
      <c r="V664" s="3"/>
    </row>
    <row r="665" spans="1:22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3"/>
      <c r="Q665" s="3"/>
      <c r="R665" s="3"/>
      <c r="S665" s="3"/>
      <c r="T665" s="3"/>
      <c r="U665" s="3"/>
      <c r="V665" s="3"/>
    </row>
    <row r="666" spans="1:22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3"/>
      <c r="Q666" s="3"/>
      <c r="R666" s="3"/>
      <c r="S666" s="3"/>
      <c r="T666" s="3"/>
      <c r="U666" s="3"/>
      <c r="V666" s="3"/>
    </row>
    <row r="667" spans="1:22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3"/>
      <c r="Q667" s="3"/>
      <c r="R667" s="3"/>
      <c r="S667" s="3"/>
      <c r="T667" s="3"/>
      <c r="U667" s="3"/>
      <c r="V667" s="3"/>
    </row>
    <row r="668" spans="1:22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3"/>
      <c r="Q668" s="3"/>
      <c r="R668" s="3"/>
      <c r="S668" s="3"/>
      <c r="T668" s="3"/>
      <c r="U668" s="3"/>
      <c r="V668" s="3"/>
    </row>
    <row r="669" spans="1:22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3"/>
      <c r="Q669" s="3"/>
      <c r="R669" s="3"/>
      <c r="S669" s="3"/>
      <c r="T669" s="3"/>
      <c r="U669" s="3"/>
      <c r="V669" s="3"/>
    </row>
    <row r="670" spans="1:22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3"/>
      <c r="Q670" s="3"/>
      <c r="R670" s="3"/>
      <c r="S670" s="3"/>
      <c r="T670" s="3"/>
      <c r="U670" s="3"/>
      <c r="V670" s="3"/>
    </row>
    <row r="671" spans="1:22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3"/>
      <c r="Q671" s="3"/>
      <c r="R671" s="3"/>
      <c r="S671" s="3"/>
      <c r="T671" s="3"/>
      <c r="U671" s="3"/>
      <c r="V671" s="3"/>
    </row>
    <row r="672" spans="1:22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3"/>
      <c r="Q672" s="3"/>
      <c r="R672" s="3"/>
      <c r="S672" s="3"/>
      <c r="T672" s="3"/>
      <c r="U672" s="3"/>
      <c r="V672" s="3"/>
    </row>
    <row r="673" spans="1:22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3"/>
      <c r="Q673" s="3"/>
      <c r="R673" s="3"/>
      <c r="S673" s="3"/>
      <c r="T673" s="3"/>
      <c r="U673" s="3"/>
      <c r="V673" s="3"/>
    </row>
    <row r="674" spans="1:22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3"/>
      <c r="Q674" s="3"/>
      <c r="R674" s="3"/>
      <c r="S674" s="3"/>
      <c r="T674" s="3"/>
      <c r="U674" s="3"/>
      <c r="V674" s="3"/>
    </row>
    <row r="675" spans="1:22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3"/>
      <c r="Q675" s="3"/>
      <c r="R675" s="3"/>
      <c r="S675" s="3"/>
      <c r="T675" s="3"/>
      <c r="U675" s="3"/>
      <c r="V675" s="3"/>
    </row>
    <row r="676" spans="1:22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3"/>
      <c r="Q676" s="3"/>
      <c r="R676" s="3"/>
      <c r="S676" s="3"/>
      <c r="T676" s="3"/>
      <c r="U676" s="3"/>
      <c r="V676" s="3"/>
    </row>
    <row r="677" spans="1:22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3"/>
      <c r="Q677" s="3"/>
      <c r="R677" s="3"/>
      <c r="S677" s="3"/>
      <c r="T677" s="3"/>
      <c r="U677" s="3"/>
      <c r="V677" s="3"/>
    </row>
    <row r="678" spans="1:22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3"/>
      <c r="Q678" s="3"/>
      <c r="R678" s="3"/>
      <c r="S678" s="3"/>
      <c r="T678" s="3"/>
      <c r="U678" s="3"/>
      <c r="V678" s="3"/>
    </row>
    <row r="679" spans="1:22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3"/>
      <c r="Q679" s="3"/>
      <c r="R679" s="3"/>
      <c r="S679" s="3"/>
      <c r="T679" s="3"/>
      <c r="U679" s="3"/>
      <c r="V679" s="3"/>
    </row>
    <row r="680" spans="1:22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3"/>
      <c r="Q680" s="3"/>
      <c r="R680" s="3"/>
      <c r="S680" s="3"/>
      <c r="T680" s="3"/>
      <c r="U680" s="3"/>
      <c r="V680" s="3"/>
    </row>
    <row r="681" spans="1:22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3"/>
      <c r="Q681" s="3"/>
      <c r="R681" s="3"/>
      <c r="S681" s="3"/>
      <c r="T681" s="3"/>
      <c r="U681" s="3"/>
      <c r="V681" s="3"/>
    </row>
    <row r="682" spans="1:22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3"/>
      <c r="Q682" s="3"/>
      <c r="R682" s="3"/>
      <c r="S682" s="3"/>
      <c r="T682" s="3"/>
      <c r="U682" s="3"/>
      <c r="V682" s="3"/>
    </row>
    <row r="683" spans="1:22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3"/>
      <c r="Q683" s="3"/>
      <c r="R683" s="3"/>
      <c r="S683" s="3"/>
      <c r="T683" s="3"/>
      <c r="U683" s="3"/>
      <c r="V683" s="3"/>
    </row>
    <row r="684" spans="1:22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3"/>
      <c r="Q684" s="3"/>
      <c r="R684" s="3"/>
      <c r="S684" s="3"/>
      <c r="T684" s="3"/>
      <c r="U684" s="3"/>
      <c r="V684" s="3"/>
    </row>
    <row r="685" spans="1:22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3"/>
      <c r="Q685" s="3"/>
      <c r="R685" s="3"/>
      <c r="S685" s="3"/>
      <c r="T685" s="3"/>
      <c r="U685" s="3"/>
      <c r="V685" s="3"/>
    </row>
    <row r="686" spans="1:22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3"/>
      <c r="Q686" s="3"/>
      <c r="R686" s="3"/>
      <c r="S686" s="3"/>
      <c r="T686" s="3"/>
      <c r="U686" s="3"/>
      <c r="V686" s="3"/>
    </row>
    <row r="687" spans="1:22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3"/>
      <c r="Q687" s="3"/>
      <c r="R687" s="3"/>
      <c r="S687" s="3"/>
      <c r="T687" s="3"/>
      <c r="U687" s="3"/>
      <c r="V687" s="3"/>
    </row>
    <row r="688" spans="1:22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3"/>
      <c r="Q688" s="3"/>
      <c r="R688" s="3"/>
      <c r="S688" s="3"/>
      <c r="T688" s="3"/>
      <c r="U688" s="3"/>
      <c r="V688" s="3"/>
    </row>
    <row r="689" spans="1:22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3"/>
      <c r="Q689" s="3"/>
      <c r="R689" s="3"/>
      <c r="S689" s="3"/>
      <c r="T689" s="3"/>
      <c r="U689" s="3"/>
      <c r="V689" s="3"/>
    </row>
    <row r="690" spans="1:22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3"/>
      <c r="Q690" s="3"/>
      <c r="R690" s="3"/>
      <c r="S690" s="3"/>
      <c r="T690" s="3"/>
      <c r="U690" s="3"/>
      <c r="V690" s="3"/>
    </row>
    <row r="691" spans="1:22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3"/>
      <c r="Q691" s="3"/>
      <c r="R691" s="3"/>
      <c r="S691" s="3"/>
      <c r="T691" s="3"/>
      <c r="U691" s="3"/>
      <c r="V691" s="3"/>
    </row>
    <row r="692" spans="1:22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3"/>
      <c r="Q692" s="3"/>
      <c r="R692" s="3"/>
      <c r="S692" s="3"/>
      <c r="T692" s="3"/>
      <c r="U692" s="3"/>
      <c r="V692" s="3"/>
    </row>
    <row r="693" spans="1:22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3"/>
      <c r="Q693" s="3"/>
      <c r="R693" s="3"/>
      <c r="S693" s="3"/>
      <c r="T693" s="3"/>
      <c r="U693" s="3"/>
      <c r="V693" s="3"/>
    </row>
    <row r="694" spans="1:22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3"/>
      <c r="Q694" s="3"/>
      <c r="R694" s="3"/>
      <c r="S694" s="3"/>
      <c r="T694" s="3"/>
      <c r="U694" s="3"/>
      <c r="V694" s="3"/>
    </row>
    <row r="695" spans="1:22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3"/>
      <c r="Q695" s="3"/>
      <c r="R695" s="3"/>
      <c r="S695" s="3"/>
      <c r="T695" s="3"/>
      <c r="U695" s="3"/>
      <c r="V695" s="3"/>
    </row>
    <row r="696" spans="1:22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3"/>
      <c r="Q696" s="3"/>
      <c r="R696" s="3"/>
      <c r="S696" s="3"/>
      <c r="T696" s="3"/>
      <c r="U696" s="3"/>
      <c r="V696" s="3"/>
    </row>
    <row r="697" spans="1:22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3"/>
      <c r="Q697" s="3"/>
      <c r="R697" s="3"/>
      <c r="S697" s="3"/>
      <c r="T697" s="3"/>
      <c r="U697" s="3"/>
      <c r="V697" s="3"/>
    </row>
    <row r="698" spans="1:22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3"/>
      <c r="Q698" s="3"/>
      <c r="R698" s="3"/>
      <c r="S698" s="3"/>
      <c r="T698" s="3"/>
      <c r="U698" s="3"/>
      <c r="V698" s="3"/>
    </row>
    <row r="699" spans="1:22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3"/>
      <c r="Q699" s="3"/>
      <c r="R699" s="3"/>
      <c r="S699" s="3"/>
      <c r="T699" s="3"/>
      <c r="U699" s="3"/>
      <c r="V699" s="3"/>
    </row>
    <row r="700" spans="1:22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3"/>
      <c r="Q700" s="3"/>
      <c r="R700" s="3"/>
      <c r="S700" s="3"/>
      <c r="T700" s="3"/>
      <c r="U700" s="3"/>
      <c r="V700" s="3"/>
    </row>
    <row r="701" spans="1:22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3"/>
      <c r="Q701" s="3"/>
      <c r="R701" s="3"/>
      <c r="S701" s="3"/>
      <c r="T701" s="3"/>
      <c r="U701" s="3"/>
      <c r="V701" s="3"/>
    </row>
    <row r="702" spans="1:22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3"/>
      <c r="Q702" s="3"/>
      <c r="R702" s="3"/>
      <c r="S702" s="3"/>
      <c r="T702" s="3"/>
      <c r="U702" s="3"/>
      <c r="V702" s="3"/>
    </row>
    <row r="703" spans="1:22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3"/>
      <c r="Q703" s="3"/>
      <c r="R703" s="3"/>
      <c r="S703" s="3"/>
      <c r="T703" s="3"/>
      <c r="U703" s="3"/>
      <c r="V703" s="3"/>
    </row>
    <row r="704" spans="1:22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3"/>
      <c r="Q704" s="3"/>
      <c r="R704" s="3"/>
      <c r="S704" s="3"/>
      <c r="T704" s="3"/>
      <c r="U704" s="3"/>
      <c r="V704" s="3"/>
    </row>
    <row r="705" spans="1:22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3"/>
      <c r="Q705" s="3"/>
      <c r="R705" s="3"/>
      <c r="S705" s="3"/>
      <c r="T705" s="3"/>
      <c r="U705" s="3"/>
      <c r="V705" s="3"/>
    </row>
    <row r="706" spans="1:22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3"/>
      <c r="Q706" s="3"/>
      <c r="R706" s="3"/>
      <c r="S706" s="3"/>
      <c r="T706" s="3"/>
      <c r="U706" s="3"/>
      <c r="V706" s="3"/>
    </row>
    <row r="707" spans="1:22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3"/>
      <c r="Q707" s="3"/>
      <c r="R707" s="3"/>
      <c r="S707" s="3"/>
      <c r="T707" s="3"/>
      <c r="U707" s="3"/>
      <c r="V707" s="3"/>
    </row>
    <row r="708" spans="1:22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3"/>
      <c r="Q708" s="3"/>
      <c r="R708" s="3"/>
      <c r="S708" s="3"/>
      <c r="T708" s="3"/>
      <c r="U708" s="3"/>
      <c r="V708" s="3"/>
    </row>
    <row r="709" spans="1:22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3"/>
      <c r="Q709" s="3"/>
      <c r="R709" s="3"/>
      <c r="S709" s="3"/>
      <c r="T709" s="3"/>
      <c r="U709" s="3"/>
      <c r="V709" s="3"/>
    </row>
    <row r="710" spans="1:22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3"/>
      <c r="Q710" s="3"/>
      <c r="R710" s="3"/>
      <c r="S710" s="3"/>
      <c r="T710" s="3"/>
      <c r="U710" s="3"/>
      <c r="V710" s="3"/>
    </row>
    <row r="711" spans="1:22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3"/>
      <c r="Q711" s="3"/>
      <c r="R711" s="3"/>
      <c r="S711" s="3"/>
      <c r="T711" s="3"/>
      <c r="U711" s="3"/>
      <c r="V711" s="3"/>
    </row>
    <row r="712" spans="1:22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3"/>
      <c r="Q712" s="3"/>
      <c r="R712" s="3"/>
      <c r="S712" s="3"/>
      <c r="T712" s="3"/>
      <c r="U712" s="3"/>
      <c r="V712" s="3"/>
    </row>
    <row r="713" spans="1:22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3"/>
      <c r="Q713" s="3"/>
      <c r="R713" s="3"/>
      <c r="S713" s="3"/>
      <c r="T713" s="3"/>
      <c r="U713" s="3"/>
      <c r="V713" s="3"/>
    </row>
    <row r="714" spans="1:22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3"/>
      <c r="Q714" s="3"/>
      <c r="R714" s="3"/>
      <c r="S714" s="3"/>
      <c r="T714" s="3"/>
      <c r="U714" s="3"/>
      <c r="V714" s="3"/>
    </row>
    <row r="715" spans="1:22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3"/>
      <c r="Q715" s="3"/>
      <c r="R715" s="3"/>
      <c r="S715" s="3"/>
      <c r="T715" s="3"/>
      <c r="U715" s="3"/>
      <c r="V715" s="3"/>
    </row>
    <row r="716" spans="1:22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3"/>
      <c r="Q716" s="3"/>
      <c r="R716" s="3"/>
      <c r="S716" s="3"/>
      <c r="T716" s="3"/>
      <c r="U716" s="3"/>
      <c r="V716" s="3"/>
    </row>
    <row r="717" spans="1:22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3"/>
      <c r="Q717" s="3"/>
      <c r="R717" s="3"/>
      <c r="S717" s="3"/>
      <c r="T717" s="3"/>
      <c r="U717" s="3"/>
      <c r="V717" s="3"/>
    </row>
    <row r="718" spans="1:22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3"/>
      <c r="Q718" s="3"/>
      <c r="R718" s="3"/>
      <c r="S718" s="3"/>
      <c r="T718" s="3"/>
      <c r="U718" s="3"/>
      <c r="V718" s="3"/>
    </row>
    <row r="719" spans="1:22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3"/>
      <c r="Q719" s="3"/>
      <c r="R719" s="3"/>
      <c r="S719" s="3"/>
      <c r="T719" s="3"/>
      <c r="U719" s="3"/>
      <c r="V719" s="3"/>
    </row>
    <row r="720" spans="1:22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3"/>
      <c r="Q720" s="3"/>
      <c r="R720" s="3"/>
      <c r="S720" s="3"/>
      <c r="T720" s="3"/>
      <c r="U720" s="3"/>
      <c r="V720" s="3"/>
    </row>
    <row r="721" spans="1:22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3"/>
      <c r="Q721" s="3"/>
      <c r="R721" s="3"/>
      <c r="S721" s="3"/>
      <c r="T721" s="3"/>
      <c r="U721" s="3"/>
      <c r="V721" s="3"/>
    </row>
    <row r="722" spans="1:22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3"/>
      <c r="Q722" s="3"/>
      <c r="R722" s="3"/>
      <c r="S722" s="3"/>
      <c r="T722" s="3"/>
      <c r="U722" s="3"/>
      <c r="V722" s="3"/>
    </row>
    <row r="723" spans="1:22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3"/>
      <c r="Q723" s="3"/>
      <c r="R723" s="3"/>
      <c r="S723" s="3"/>
      <c r="T723" s="3"/>
      <c r="U723" s="3"/>
      <c r="V723" s="3"/>
    </row>
    <row r="724" spans="1:22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3"/>
      <c r="Q724" s="3"/>
      <c r="R724" s="3"/>
      <c r="S724" s="3"/>
      <c r="T724" s="3"/>
      <c r="U724" s="3"/>
      <c r="V724" s="3"/>
    </row>
    <row r="725" spans="1:22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3"/>
      <c r="Q725" s="3"/>
      <c r="R725" s="3"/>
      <c r="S725" s="3"/>
      <c r="T725" s="3"/>
      <c r="U725" s="3"/>
      <c r="V725" s="3"/>
    </row>
    <row r="726" spans="1:22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3"/>
      <c r="Q726" s="3"/>
      <c r="R726" s="3"/>
      <c r="S726" s="3"/>
      <c r="T726" s="3"/>
      <c r="U726" s="3"/>
      <c r="V726" s="3"/>
    </row>
    <row r="727" spans="1:22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3"/>
      <c r="Q727" s="3"/>
      <c r="R727" s="3"/>
      <c r="S727" s="3"/>
      <c r="T727" s="3"/>
      <c r="U727" s="3"/>
      <c r="V727" s="3"/>
    </row>
    <row r="728" spans="1:22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3"/>
      <c r="Q728" s="3"/>
      <c r="R728" s="3"/>
      <c r="S728" s="3"/>
      <c r="T728" s="3"/>
      <c r="U728" s="3"/>
      <c r="V728" s="3"/>
    </row>
    <row r="729" spans="1:22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3"/>
      <c r="Q729" s="3"/>
      <c r="R729" s="3"/>
      <c r="S729" s="3"/>
      <c r="T729" s="3"/>
      <c r="U729" s="3"/>
      <c r="V729" s="3"/>
    </row>
    <row r="730" spans="1:22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3"/>
      <c r="Q730" s="3"/>
      <c r="R730" s="3"/>
      <c r="S730" s="3"/>
      <c r="T730" s="3"/>
      <c r="U730" s="3"/>
      <c r="V730" s="3"/>
    </row>
    <row r="731" spans="1:22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3"/>
      <c r="Q731" s="3"/>
      <c r="R731" s="3"/>
      <c r="S731" s="3"/>
      <c r="T731" s="3"/>
      <c r="U731" s="3"/>
      <c r="V731" s="3"/>
    </row>
    <row r="732" spans="1:22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3"/>
      <c r="Q732" s="3"/>
      <c r="R732" s="3"/>
      <c r="S732" s="3"/>
      <c r="T732" s="3"/>
      <c r="U732" s="3"/>
      <c r="V732" s="3"/>
    </row>
    <row r="733" spans="1:22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3"/>
      <c r="Q733" s="3"/>
      <c r="R733" s="3"/>
      <c r="S733" s="3"/>
      <c r="T733" s="3"/>
      <c r="U733" s="3"/>
      <c r="V733" s="3"/>
    </row>
    <row r="734" spans="1:22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3"/>
      <c r="Q734" s="3"/>
      <c r="R734" s="3"/>
      <c r="S734" s="3"/>
      <c r="T734" s="3"/>
      <c r="U734" s="3"/>
      <c r="V734" s="3"/>
    </row>
    <row r="735" spans="1:22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3"/>
      <c r="Q735" s="3"/>
      <c r="R735" s="3"/>
      <c r="S735" s="3"/>
      <c r="T735" s="3"/>
      <c r="U735" s="3"/>
      <c r="V735" s="3"/>
    </row>
    <row r="736" spans="1:22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3"/>
      <c r="Q736" s="3"/>
      <c r="R736" s="3"/>
      <c r="S736" s="3"/>
      <c r="T736" s="3"/>
      <c r="U736" s="3"/>
      <c r="V736" s="3"/>
    </row>
    <row r="737" spans="1:22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3"/>
      <c r="Q737" s="3"/>
      <c r="R737" s="3"/>
      <c r="S737" s="3"/>
      <c r="T737" s="3"/>
      <c r="U737" s="3"/>
      <c r="V737" s="3"/>
    </row>
    <row r="738" spans="1:22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3"/>
      <c r="Q738" s="3"/>
      <c r="R738" s="3"/>
      <c r="S738" s="3"/>
      <c r="T738" s="3"/>
      <c r="U738" s="3"/>
      <c r="V738" s="3"/>
    </row>
    <row r="739" spans="1:22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3"/>
      <c r="Q739" s="3"/>
      <c r="R739" s="3"/>
      <c r="S739" s="3"/>
      <c r="T739" s="3"/>
      <c r="U739" s="3"/>
      <c r="V739" s="3"/>
    </row>
    <row r="740" spans="1:22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3"/>
      <c r="Q740" s="3"/>
      <c r="R740" s="3"/>
      <c r="S740" s="3"/>
      <c r="T740" s="3"/>
      <c r="U740" s="3"/>
      <c r="V740" s="3"/>
    </row>
    <row r="741" spans="1:22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3"/>
      <c r="Q741" s="3"/>
      <c r="R741" s="3"/>
      <c r="S741" s="3"/>
      <c r="T741" s="3"/>
      <c r="U741" s="3"/>
      <c r="V741" s="3"/>
    </row>
    <row r="742" spans="1:22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3"/>
      <c r="Q742" s="3"/>
      <c r="R742" s="3"/>
      <c r="S742" s="3"/>
      <c r="T742" s="3"/>
      <c r="U742" s="3"/>
      <c r="V742" s="3"/>
    </row>
    <row r="743" spans="1:22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3"/>
      <c r="Q743" s="3"/>
      <c r="R743" s="3"/>
      <c r="S743" s="3"/>
      <c r="T743" s="3"/>
      <c r="U743" s="3"/>
      <c r="V743" s="3"/>
    </row>
    <row r="744" spans="1:22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3"/>
      <c r="Q744" s="3"/>
      <c r="R744" s="3"/>
      <c r="S744" s="3"/>
      <c r="T744" s="3"/>
      <c r="U744" s="3"/>
      <c r="V744" s="3"/>
    </row>
    <row r="745" spans="1:22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3"/>
      <c r="Q745" s="3"/>
      <c r="R745" s="3"/>
      <c r="S745" s="3"/>
      <c r="T745" s="3"/>
      <c r="U745" s="3"/>
      <c r="V745" s="3"/>
    </row>
    <row r="746" spans="1:22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3"/>
      <c r="Q746" s="3"/>
      <c r="R746" s="3"/>
      <c r="S746" s="3"/>
      <c r="T746" s="3"/>
      <c r="U746" s="3"/>
      <c r="V746" s="3"/>
    </row>
    <row r="747" spans="1:22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3"/>
      <c r="Q747" s="3"/>
      <c r="R747" s="3"/>
      <c r="S747" s="3"/>
      <c r="T747" s="3"/>
      <c r="U747" s="3"/>
      <c r="V747" s="3"/>
    </row>
    <row r="748" spans="1:22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3"/>
      <c r="Q748" s="3"/>
      <c r="R748" s="3"/>
      <c r="S748" s="3"/>
      <c r="T748" s="3"/>
      <c r="U748" s="3"/>
      <c r="V748" s="3"/>
    </row>
    <row r="749" spans="1:22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3"/>
      <c r="Q749" s="3"/>
      <c r="R749" s="3"/>
      <c r="S749" s="3"/>
      <c r="T749" s="3"/>
      <c r="U749" s="3"/>
      <c r="V749" s="3"/>
    </row>
    <row r="750" spans="1:22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3"/>
      <c r="Q750" s="3"/>
      <c r="R750" s="3"/>
      <c r="S750" s="3"/>
      <c r="T750" s="3"/>
      <c r="U750" s="3"/>
      <c r="V750" s="3"/>
    </row>
    <row r="751" spans="1:22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3"/>
      <c r="Q751" s="3"/>
      <c r="R751" s="3"/>
      <c r="S751" s="3"/>
      <c r="T751" s="3"/>
      <c r="U751" s="3"/>
      <c r="V751" s="3"/>
    </row>
    <row r="752" spans="1:22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3"/>
      <c r="Q752" s="3"/>
      <c r="R752" s="3"/>
      <c r="S752" s="3"/>
      <c r="T752" s="3"/>
      <c r="U752" s="3"/>
      <c r="V752" s="3"/>
    </row>
    <row r="753" spans="1:22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3"/>
      <c r="Q753" s="3"/>
      <c r="R753" s="3"/>
      <c r="S753" s="3"/>
      <c r="T753" s="3"/>
      <c r="U753" s="3"/>
      <c r="V753" s="3"/>
    </row>
    <row r="754" spans="1:22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3"/>
      <c r="Q754" s="3"/>
      <c r="R754" s="3"/>
      <c r="S754" s="3"/>
      <c r="T754" s="3"/>
      <c r="U754" s="3"/>
      <c r="V754" s="3"/>
    </row>
    <row r="755" spans="1:22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3"/>
      <c r="Q755" s="3"/>
      <c r="R755" s="3"/>
      <c r="S755" s="3"/>
      <c r="T755" s="3"/>
      <c r="U755" s="3"/>
      <c r="V755" s="3"/>
    </row>
    <row r="756" spans="1:22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3"/>
      <c r="Q756" s="3"/>
      <c r="R756" s="3"/>
      <c r="S756" s="3"/>
      <c r="T756" s="3"/>
      <c r="U756" s="3"/>
      <c r="V756" s="3"/>
    </row>
    <row r="757" spans="1:22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3"/>
      <c r="Q757" s="3"/>
      <c r="R757" s="3"/>
      <c r="S757" s="3"/>
      <c r="T757" s="3"/>
      <c r="U757" s="3"/>
      <c r="V757" s="3"/>
    </row>
    <row r="758" spans="1:22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3"/>
      <c r="Q758" s="3"/>
      <c r="R758" s="3"/>
      <c r="S758" s="3"/>
      <c r="T758" s="3"/>
      <c r="U758" s="3"/>
      <c r="V758" s="3"/>
    </row>
    <row r="759" spans="1:22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3"/>
      <c r="Q759" s="3"/>
      <c r="R759" s="3"/>
      <c r="S759" s="3"/>
      <c r="T759" s="3"/>
      <c r="U759" s="3"/>
      <c r="V759" s="3"/>
    </row>
    <row r="760" spans="1:22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3"/>
      <c r="Q760" s="3"/>
      <c r="R760" s="3"/>
      <c r="S760" s="3"/>
      <c r="T760" s="3"/>
      <c r="U760" s="3"/>
      <c r="V760" s="3"/>
    </row>
    <row r="761" spans="1:22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3"/>
      <c r="Q761" s="3"/>
      <c r="R761" s="3"/>
      <c r="S761" s="3"/>
      <c r="T761" s="3"/>
      <c r="U761" s="3"/>
      <c r="V761" s="3"/>
    </row>
    <row r="762" spans="1:22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3"/>
      <c r="Q762" s="3"/>
      <c r="R762" s="3"/>
      <c r="S762" s="3"/>
      <c r="T762" s="3"/>
      <c r="U762" s="3"/>
      <c r="V762" s="3"/>
    </row>
    <row r="763" spans="1:22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3"/>
      <c r="Q763" s="3"/>
      <c r="R763" s="3"/>
      <c r="S763" s="3"/>
      <c r="T763" s="3"/>
      <c r="U763" s="3"/>
      <c r="V763" s="3"/>
    </row>
    <row r="764" spans="1:22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3"/>
      <c r="Q764" s="3"/>
      <c r="R764" s="3"/>
      <c r="S764" s="3"/>
      <c r="T764" s="3"/>
      <c r="U764" s="3"/>
      <c r="V764" s="3"/>
    </row>
    <row r="765" spans="1:22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3"/>
      <c r="Q765" s="3"/>
      <c r="R765" s="3"/>
      <c r="S765" s="3"/>
      <c r="T765" s="3"/>
      <c r="U765" s="3"/>
      <c r="V765" s="3"/>
    </row>
    <row r="766" spans="1:22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3"/>
      <c r="Q766" s="3"/>
      <c r="R766" s="3"/>
      <c r="S766" s="3"/>
      <c r="T766" s="3"/>
      <c r="U766" s="3"/>
      <c r="V766" s="3"/>
    </row>
    <row r="767" spans="1:22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3"/>
      <c r="Q767" s="3"/>
      <c r="R767" s="3"/>
      <c r="S767" s="3"/>
      <c r="T767" s="3"/>
      <c r="U767" s="3"/>
      <c r="V767" s="3"/>
    </row>
    <row r="768" spans="1:22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3"/>
      <c r="Q768" s="3"/>
      <c r="R768" s="3"/>
      <c r="S768" s="3"/>
      <c r="T768" s="3"/>
      <c r="U768" s="3"/>
      <c r="V768" s="3"/>
    </row>
    <row r="769" spans="1:22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3"/>
      <c r="Q769" s="3"/>
      <c r="R769" s="3"/>
      <c r="S769" s="3"/>
      <c r="T769" s="3"/>
      <c r="U769" s="3"/>
      <c r="V769" s="3"/>
    </row>
    <row r="770" spans="1:22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3"/>
      <c r="Q770" s="3"/>
      <c r="R770" s="3"/>
      <c r="S770" s="3"/>
      <c r="T770" s="3"/>
      <c r="U770" s="3"/>
      <c r="V770" s="3"/>
    </row>
    <row r="771" spans="1:22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3"/>
      <c r="Q771" s="3"/>
      <c r="R771" s="3"/>
      <c r="S771" s="3"/>
      <c r="T771" s="3"/>
      <c r="U771" s="3"/>
      <c r="V771" s="3"/>
    </row>
    <row r="772" spans="1:22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3"/>
      <c r="Q772" s="3"/>
      <c r="R772" s="3"/>
      <c r="S772" s="3"/>
      <c r="T772" s="3"/>
      <c r="U772" s="3"/>
      <c r="V772" s="3"/>
    </row>
    <row r="773" spans="1:22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3"/>
      <c r="Q773" s="3"/>
      <c r="R773" s="3"/>
      <c r="S773" s="3"/>
      <c r="T773" s="3"/>
      <c r="U773" s="3"/>
      <c r="V773" s="3"/>
    </row>
    <row r="774" spans="1:22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3"/>
      <c r="Q774" s="3"/>
      <c r="R774" s="3"/>
      <c r="S774" s="3"/>
      <c r="T774" s="3"/>
      <c r="U774" s="3"/>
      <c r="V774" s="3"/>
    </row>
    <row r="775" spans="1:22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3"/>
      <c r="Q775" s="3"/>
      <c r="R775" s="3"/>
      <c r="S775" s="3"/>
      <c r="T775" s="3"/>
      <c r="U775" s="3"/>
      <c r="V775" s="3"/>
    </row>
    <row r="776" spans="1:22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3"/>
      <c r="Q776" s="3"/>
      <c r="R776" s="3"/>
      <c r="S776" s="3"/>
      <c r="T776" s="3"/>
      <c r="U776" s="3"/>
      <c r="V776" s="3"/>
    </row>
    <row r="777" spans="1:22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3"/>
      <c r="Q777" s="3"/>
      <c r="R777" s="3"/>
      <c r="S777" s="3"/>
      <c r="T777" s="3"/>
      <c r="U777" s="3"/>
      <c r="V777" s="3"/>
    </row>
    <row r="778" spans="1:22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3"/>
      <c r="Q778" s="3"/>
      <c r="R778" s="3"/>
      <c r="S778" s="3"/>
      <c r="T778" s="3"/>
      <c r="U778" s="3"/>
      <c r="V778" s="3"/>
    </row>
    <row r="779" spans="1:22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3"/>
      <c r="Q779" s="3"/>
      <c r="R779" s="3"/>
      <c r="S779" s="3"/>
      <c r="T779" s="3"/>
      <c r="U779" s="3"/>
      <c r="V779" s="3"/>
    </row>
    <row r="780" spans="1:22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3"/>
      <c r="Q780" s="3"/>
      <c r="R780" s="3"/>
      <c r="S780" s="3"/>
      <c r="T780" s="3"/>
      <c r="U780" s="3"/>
      <c r="V780" s="3"/>
    </row>
    <row r="781" spans="1:22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3"/>
      <c r="Q781" s="3"/>
      <c r="R781" s="3"/>
      <c r="S781" s="3"/>
      <c r="T781" s="3"/>
      <c r="U781" s="3"/>
      <c r="V781" s="3"/>
    </row>
    <row r="782" spans="1:22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3"/>
      <c r="Q782" s="3"/>
      <c r="R782" s="3"/>
      <c r="S782" s="3"/>
      <c r="T782" s="3"/>
      <c r="U782" s="3"/>
      <c r="V782" s="3"/>
    </row>
    <row r="783" spans="1:22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3"/>
      <c r="Q783" s="3"/>
      <c r="R783" s="3"/>
      <c r="S783" s="3"/>
      <c r="T783" s="3"/>
      <c r="U783" s="3"/>
      <c r="V783" s="3"/>
    </row>
    <row r="784" spans="1:22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3"/>
      <c r="Q784" s="3"/>
      <c r="R784" s="3"/>
      <c r="S784" s="3"/>
      <c r="T784" s="3"/>
      <c r="U784" s="3"/>
      <c r="V784" s="3"/>
    </row>
    <row r="785" spans="1:22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3"/>
      <c r="Q785" s="3"/>
      <c r="R785" s="3"/>
      <c r="S785" s="3"/>
      <c r="T785" s="3"/>
      <c r="U785" s="3"/>
      <c r="V785" s="3"/>
    </row>
    <row r="786" spans="1:22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3"/>
      <c r="Q786" s="3"/>
      <c r="R786" s="3"/>
      <c r="S786" s="3"/>
      <c r="T786" s="3"/>
      <c r="U786" s="3"/>
      <c r="V786" s="3"/>
    </row>
    <row r="787" spans="1:22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3"/>
      <c r="Q787" s="3"/>
      <c r="R787" s="3"/>
      <c r="S787" s="3"/>
      <c r="T787" s="3"/>
      <c r="U787" s="3"/>
      <c r="V787" s="3"/>
    </row>
    <row r="788" spans="1:22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3"/>
      <c r="Q788" s="3"/>
      <c r="R788" s="3"/>
      <c r="S788" s="3"/>
      <c r="T788" s="3"/>
      <c r="U788" s="3"/>
      <c r="V788" s="3"/>
    </row>
    <row r="789" spans="1:22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3"/>
      <c r="Q789" s="3"/>
      <c r="R789" s="3"/>
      <c r="S789" s="3"/>
      <c r="T789" s="3"/>
      <c r="U789" s="3"/>
      <c r="V789" s="3"/>
    </row>
    <row r="790" spans="1:22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3"/>
      <c r="Q790" s="3"/>
      <c r="R790" s="3"/>
      <c r="S790" s="3"/>
      <c r="T790" s="3"/>
      <c r="U790" s="3"/>
      <c r="V790" s="3"/>
    </row>
    <row r="791" spans="1:22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3"/>
      <c r="Q791" s="3"/>
      <c r="R791" s="3"/>
      <c r="S791" s="3"/>
      <c r="T791" s="3"/>
      <c r="U791" s="3"/>
      <c r="V791" s="3"/>
    </row>
    <row r="792" spans="1:22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3"/>
      <c r="Q792" s="3"/>
      <c r="R792" s="3"/>
      <c r="S792" s="3"/>
      <c r="T792" s="3"/>
      <c r="U792" s="3"/>
      <c r="V792" s="3"/>
    </row>
    <row r="793" spans="1:22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3"/>
      <c r="Q793" s="3"/>
      <c r="R793" s="3"/>
      <c r="S793" s="3"/>
      <c r="T793" s="3"/>
      <c r="U793" s="3"/>
      <c r="V793" s="3"/>
    </row>
    <row r="794" spans="1:22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3"/>
      <c r="Q794" s="3"/>
      <c r="R794" s="3"/>
      <c r="S794" s="3"/>
      <c r="T794" s="3"/>
      <c r="U794" s="3"/>
      <c r="V794" s="3"/>
    </row>
    <row r="795" spans="1:22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3"/>
      <c r="Q795" s="3"/>
      <c r="R795" s="3"/>
      <c r="S795" s="3"/>
      <c r="T795" s="3"/>
      <c r="U795" s="3"/>
      <c r="V795" s="3"/>
    </row>
    <row r="796" spans="1:22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3"/>
      <c r="Q796" s="3"/>
      <c r="R796" s="3"/>
      <c r="S796" s="3"/>
      <c r="T796" s="3"/>
      <c r="U796" s="3"/>
      <c r="V796" s="3"/>
    </row>
    <row r="797" spans="1:22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3"/>
      <c r="Q797" s="3"/>
      <c r="R797" s="3"/>
      <c r="S797" s="3"/>
      <c r="T797" s="3"/>
      <c r="U797" s="3"/>
      <c r="V797" s="3"/>
    </row>
    <row r="798" spans="1:22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3"/>
      <c r="Q798" s="3"/>
      <c r="R798" s="3"/>
      <c r="S798" s="3"/>
      <c r="T798" s="3"/>
      <c r="U798" s="3"/>
      <c r="V798" s="3"/>
    </row>
    <row r="799" spans="1:22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3"/>
      <c r="Q799" s="3"/>
      <c r="R799" s="3"/>
      <c r="S799" s="3"/>
      <c r="T799" s="3"/>
      <c r="U799" s="3"/>
      <c r="V799" s="3"/>
    </row>
    <row r="800" spans="1:22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3"/>
      <c r="Q800" s="3"/>
      <c r="R800" s="3"/>
      <c r="S800" s="3"/>
      <c r="T800" s="3"/>
      <c r="U800" s="3"/>
      <c r="V800" s="3"/>
    </row>
    <row r="801" spans="1:22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3"/>
      <c r="Q801" s="3"/>
      <c r="R801" s="3"/>
      <c r="S801" s="3"/>
      <c r="T801" s="3"/>
      <c r="U801" s="3"/>
      <c r="V801" s="3"/>
    </row>
    <row r="802" spans="1:22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3"/>
      <c r="Q802" s="3"/>
      <c r="R802" s="3"/>
      <c r="S802" s="3"/>
      <c r="T802" s="3"/>
      <c r="U802" s="3"/>
      <c r="V802" s="3"/>
    </row>
    <row r="803" spans="1:22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3"/>
      <c r="Q803" s="3"/>
      <c r="R803" s="3"/>
      <c r="S803" s="3"/>
      <c r="T803" s="3"/>
      <c r="U803" s="3"/>
      <c r="V803" s="3"/>
    </row>
    <row r="804" spans="1:22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3"/>
      <c r="Q804" s="3"/>
      <c r="R804" s="3"/>
      <c r="S804" s="3"/>
      <c r="T804" s="3"/>
      <c r="U804" s="3"/>
      <c r="V804" s="3"/>
    </row>
    <row r="805" spans="1:22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3"/>
      <c r="Q805" s="3"/>
      <c r="R805" s="3"/>
      <c r="S805" s="3"/>
      <c r="T805" s="3"/>
      <c r="U805" s="3"/>
      <c r="V805" s="3"/>
    </row>
    <row r="806" spans="1:22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3"/>
      <c r="Q806" s="3"/>
      <c r="R806" s="3"/>
      <c r="S806" s="3"/>
      <c r="T806" s="3"/>
      <c r="U806" s="3"/>
      <c r="V806" s="3"/>
    </row>
    <row r="807" spans="1:22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3"/>
      <c r="Q807" s="3"/>
      <c r="R807" s="3"/>
      <c r="S807" s="3"/>
      <c r="T807" s="3"/>
      <c r="U807" s="3"/>
      <c r="V807" s="3"/>
    </row>
    <row r="808" spans="1:22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3"/>
      <c r="Q808" s="3"/>
      <c r="R808" s="3"/>
      <c r="S808" s="3"/>
      <c r="T808" s="3"/>
      <c r="U808" s="3"/>
      <c r="V808" s="3"/>
    </row>
    <row r="809" spans="1:22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3"/>
      <c r="Q809" s="3"/>
      <c r="R809" s="3"/>
      <c r="S809" s="3"/>
      <c r="T809" s="3"/>
      <c r="U809" s="3"/>
      <c r="V809" s="3"/>
    </row>
    <row r="810" spans="1:22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3"/>
      <c r="Q810" s="3"/>
      <c r="R810" s="3"/>
      <c r="S810" s="3"/>
      <c r="T810" s="3"/>
      <c r="U810" s="3"/>
      <c r="V810" s="3"/>
    </row>
    <row r="811" spans="1:22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3"/>
      <c r="Q811" s="3"/>
      <c r="R811" s="3"/>
      <c r="S811" s="3"/>
      <c r="T811" s="3"/>
      <c r="U811" s="3"/>
      <c r="V811" s="3"/>
    </row>
    <row r="812" spans="1:22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3"/>
      <c r="Q812" s="3"/>
      <c r="R812" s="3"/>
      <c r="S812" s="3"/>
      <c r="T812" s="3"/>
      <c r="U812" s="3"/>
      <c r="V812" s="3"/>
    </row>
    <row r="813" spans="1:22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3"/>
      <c r="Q813" s="3"/>
      <c r="R813" s="3"/>
      <c r="S813" s="3"/>
      <c r="T813" s="3"/>
      <c r="U813" s="3"/>
      <c r="V813" s="3"/>
    </row>
    <row r="814" spans="1:22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3"/>
      <c r="Q814" s="3"/>
      <c r="R814" s="3"/>
      <c r="S814" s="3"/>
      <c r="T814" s="3"/>
      <c r="U814" s="3"/>
      <c r="V814" s="3"/>
    </row>
    <row r="815" spans="1:22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3"/>
      <c r="Q815" s="3"/>
      <c r="R815" s="3"/>
      <c r="S815" s="3"/>
      <c r="T815" s="3"/>
      <c r="U815" s="3"/>
      <c r="V815" s="3"/>
    </row>
    <row r="816" spans="1:22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3"/>
      <c r="Q816" s="3"/>
      <c r="R816" s="3"/>
      <c r="S816" s="3"/>
      <c r="T816" s="3"/>
      <c r="U816" s="3"/>
      <c r="V816" s="3"/>
    </row>
    <row r="817" spans="1:22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3"/>
      <c r="Q817" s="3"/>
      <c r="R817" s="3"/>
      <c r="S817" s="3"/>
      <c r="T817" s="3"/>
      <c r="U817" s="3"/>
      <c r="V817" s="3"/>
    </row>
    <row r="818" spans="1:22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3"/>
      <c r="Q818" s="3"/>
      <c r="R818" s="3"/>
      <c r="S818" s="3"/>
      <c r="T818" s="3"/>
      <c r="U818" s="3"/>
      <c r="V818" s="3"/>
    </row>
    <row r="819" spans="1:22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3"/>
      <c r="Q819" s="3"/>
      <c r="R819" s="3"/>
      <c r="S819" s="3"/>
      <c r="T819" s="3"/>
      <c r="U819" s="3"/>
      <c r="V819" s="3"/>
    </row>
    <row r="820" spans="1:22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3"/>
      <c r="Q820" s="3"/>
      <c r="R820" s="3"/>
      <c r="S820" s="3"/>
      <c r="T820" s="3"/>
      <c r="U820" s="3"/>
      <c r="V820" s="3"/>
    </row>
    <row r="821" spans="1:22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3"/>
      <c r="Q821" s="3"/>
      <c r="R821" s="3"/>
      <c r="S821" s="3"/>
      <c r="T821" s="3"/>
      <c r="U821" s="3"/>
      <c r="V821" s="3"/>
    </row>
    <row r="822" spans="1:22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3"/>
      <c r="Q822" s="3"/>
      <c r="R822" s="3"/>
      <c r="S822" s="3"/>
      <c r="T822" s="3"/>
      <c r="U822" s="3"/>
      <c r="V822" s="3"/>
    </row>
    <row r="823" spans="1:22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3"/>
      <c r="Q823" s="3"/>
      <c r="R823" s="3"/>
      <c r="S823" s="3"/>
      <c r="T823" s="3"/>
      <c r="U823" s="3"/>
      <c r="V823" s="3"/>
    </row>
    <row r="824" spans="1:22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3"/>
      <c r="Q824" s="3"/>
      <c r="R824" s="3"/>
      <c r="S824" s="3"/>
      <c r="T824" s="3"/>
      <c r="U824" s="3"/>
      <c r="V824" s="3"/>
    </row>
    <row r="825" spans="1:22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3"/>
      <c r="Q825" s="3"/>
      <c r="R825" s="3"/>
      <c r="S825" s="3"/>
      <c r="T825" s="3"/>
      <c r="U825" s="3"/>
      <c r="V825" s="3"/>
    </row>
    <row r="826" spans="1:22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3"/>
      <c r="Q826" s="3"/>
      <c r="R826" s="3"/>
      <c r="S826" s="3"/>
      <c r="T826" s="3"/>
      <c r="U826" s="3"/>
      <c r="V826" s="3"/>
    </row>
    <row r="827" spans="1:22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3"/>
      <c r="Q827" s="3"/>
      <c r="R827" s="3"/>
      <c r="S827" s="3"/>
      <c r="T827" s="3"/>
      <c r="U827" s="3"/>
      <c r="V827" s="3"/>
    </row>
    <row r="828" spans="1:22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3"/>
      <c r="Q828" s="3"/>
      <c r="R828" s="3"/>
      <c r="S828" s="3"/>
      <c r="T828" s="3"/>
      <c r="U828" s="3"/>
      <c r="V828" s="3"/>
    </row>
    <row r="829" spans="1:22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3"/>
      <c r="Q829" s="3"/>
      <c r="R829" s="3"/>
      <c r="S829" s="3"/>
      <c r="T829" s="3"/>
      <c r="U829" s="3"/>
      <c r="V829" s="3"/>
    </row>
    <row r="830" spans="1:22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3"/>
      <c r="Q830" s="3"/>
      <c r="R830" s="3"/>
      <c r="S830" s="3"/>
      <c r="T830" s="3"/>
      <c r="U830" s="3"/>
      <c r="V830" s="3"/>
    </row>
    <row r="831" spans="1:22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3"/>
      <c r="Q831" s="3"/>
      <c r="R831" s="3"/>
      <c r="S831" s="3"/>
      <c r="T831" s="3"/>
      <c r="U831" s="3"/>
      <c r="V831" s="3"/>
    </row>
    <row r="832" spans="1:22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3"/>
      <c r="Q832" s="3"/>
      <c r="R832" s="3"/>
      <c r="S832" s="3"/>
      <c r="T832" s="3"/>
      <c r="U832" s="3"/>
      <c r="V832" s="3"/>
    </row>
    <row r="833" spans="1:22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3"/>
      <c r="Q833" s="3"/>
      <c r="R833" s="3"/>
      <c r="S833" s="3"/>
      <c r="T833" s="3"/>
      <c r="U833" s="3"/>
      <c r="V833" s="3"/>
    </row>
    <row r="834" spans="1:22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3"/>
      <c r="Q834" s="3"/>
      <c r="R834" s="3"/>
      <c r="S834" s="3"/>
      <c r="T834" s="3"/>
      <c r="U834" s="3"/>
      <c r="V834" s="3"/>
    </row>
    <row r="835" spans="1:22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3"/>
      <c r="Q835" s="3"/>
      <c r="R835" s="3"/>
      <c r="S835" s="3"/>
      <c r="T835" s="3"/>
      <c r="U835" s="3"/>
      <c r="V835" s="3"/>
    </row>
    <row r="836" spans="1:22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3"/>
      <c r="Q836" s="3"/>
      <c r="R836" s="3"/>
      <c r="S836" s="3"/>
      <c r="T836" s="3"/>
      <c r="U836" s="3"/>
      <c r="V836" s="3"/>
    </row>
    <row r="837" spans="1:22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3"/>
      <c r="Q837" s="3"/>
      <c r="R837" s="3"/>
      <c r="S837" s="3"/>
      <c r="T837" s="3"/>
      <c r="U837" s="3"/>
      <c r="V837" s="3"/>
    </row>
    <row r="838" spans="1:22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3"/>
      <c r="Q838" s="3"/>
      <c r="R838" s="3"/>
      <c r="S838" s="3"/>
      <c r="T838" s="3"/>
      <c r="U838" s="3"/>
      <c r="V838" s="3"/>
    </row>
    <row r="839" spans="1:22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3"/>
      <c r="Q839" s="3"/>
      <c r="R839" s="3"/>
      <c r="S839" s="3"/>
      <c r="T839" s="3"/>
      <c r="U839" s="3"/>
      <c r="V839" s="3"/>
    </row>
    <row r="840" spans="1:22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3"/>
      <c r="Q840" s="3"/>
      <c r="R840" s="3"/>
      <c r="S840" s="3"/>
      <c r="T840" s="3"/>
      <c r="U840" s="3"/>
      <c r="V840" s="3"/>
    </row>
    <row r="841" spans="1:22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3"/>
      <c r="Q841" s="3"/>
      <c r="R841" s="3"/>
      <c r="S841" s="3"/>
      <c r="T841" s="3"/>
      <c r="U841" s="3"/>
      <c r="V841" s="3"/>
    </row>
    <row r="842" spans="1:22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3"/>
      <c r="Q842" s="3"/>
      <c r="R842" s="3"/>
      <c r="S842" s="3"/>
      <c r="T842" s="3"/>
      <c r="U842" s="3"/>
      <c r="V842" s="3"/>
    </row>
    <row r="843" spans="1:22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3"/>
      <c r="Q843" s="3"/>
      <c r="R843" s="3"/>
      <c r="S843" s="3"/>
      <c r="T843" s="3"/>
      <c r="U843" s="3"/>
      <c r="V843" s="3"/>
    </row>
    <row r="844" spans="1:22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3"/>
      <c r="Q844" s="3"/>
      <c r="R844" s="3"/>
      <c r="S844" s="3"/>
      <c r="T844" s="3"/>
      <c r="U844" s="3"/>
      <c r="V844" s="3"/>
    </row>
    <row r="845" spans="1:22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3"/>
      <c r="Q845" s="3"/>
      <c r="R845" s="3"/>
      <c r="S845" s="3"/>
      <c r="T845" s="3"/>
      <c r="U845" s="3"/>
      <c r="V845" s="3"/>
    </row>
    <row r="846" spans="1:22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3"/>
      <c r="Q846" s="3"/>
      <c r="R846" s="3"/>
      <c r="S846" s="3"/>
      <c r="T846" s="3"/>
      <c r="U846" s="3"/>
      <c r="V846" s="3"/>
    </row>
    <row r="847" spans="1:22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3"/>
      <c r="Q847" s="3"/>
      <c r="R847" s="3"/>
      <c r="S847" s="3"/>
      <c r="T847" s="3"/>
      <c r="U847" s="3"/>
      <c r="V847" s="3"/>
    </row>
    <row r="848" spans="1:22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3"/>
      <c r="Q848" s="3"/>
      <c r="R848" s="3"/>
      <c r="S848" s="3"/>
      <c r="T848" s="3"/>
      <c r="U848" s="3"/>
      <c r="V848" s="3"/>
    </row>
    <row r="849" spans="1:22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3"/>
      <c r="Q849" s="3"/>
      <c r="R849" s="3"/>
      <c r="S849" s="3"/>
      <c r="T849" s="3"/>
      <c r="U849" s="3"/>
      <c r="V849" s="3"/>
    </row>
    <row r="850" spans="1:22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3"/>
      <c r="Q850" s="3"/>
      <c r="R850" s="3"/>
      <c r="S850" s="3"/>
      <c r="T850" s="3"/>
      <c r="U850" s="3"/>
      <c r="V850" s="3"/>
    </row>
    <row r="851" spans="1:22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3"/>
      <c r="Q851" s="3"/>
      <c r="R851" s="3"/>
      <c r="S851" s="3"/>
      <c r="T851" s="3"/>
      <c r="U851" s="3"/>
      <c r="V851" s="3"/>
    </row>
    <row r="852" spans="1:22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3"/>
      <c r="Q852" s="3"/>
      <c r="R852" s="3"/>
      <c r="S852" s="3"/>
      <c r="T852" s="3"/>
      <c r="U852" s="3"/>
      <c r="V852" s="3"/>
    </row>
    <row r="853" spans="1:22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3"/>
      <c r="Q853" s="3"/>
      <c r="R853" s="3"/>
      <c r="S853" s="3"/>
      <c r="T853" s="3"/>
      <c r="U853" s="3"/>
      <c r="V853" s="3"/>
    </row>
    <row r="854" spans="1:22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3"/>
      <c r="Q854" s="3"/>
      <c r="R854" s="3"/>
      <c r="S854" s="3"/>
      <c r="T854" s="3"/>
      <c r="U854" s="3"/>
      <c r="V854" s="3"/>
    </row>
    <row r="855" spans="1:22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3"/>
      <c r="Q855" s="3"/>
      <c r="R855" s="3"/>
      <c r="S855" s="3"/>
      <c r="T855" s="3"/>
      <c r="U855" s="3"/>
      <c r="V855" s="3"/>
    </row>
    <row r="856" spans="1:22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3"/>
      <c r="Q856" s="3"/>
      <c r="R856" s="3"/>
      <c r="S856" s="3"/>
      <c r="T856" s="3"/>
      <c r="U856" s="3"/>
      <c r="V856" s="3"/>
    </row>
    <row r="857" spans="1:22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3"/>
      <c r="Q857" s="3"/>
      <c r="R857" s="3"/>
      <c r="S857" s="3"/>
      <c r="T857" s="3"/>
      <c r="U857" s="3"/>
      <c r="V857" s="3"/>
    </row>
    <row r="858" spans="1:22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3"/>
      <c r="Q858" s="3"/>
      <c r="R858" s="3"/>
      <c r="S858" s="3"/>
      <c r="T858" s="3"/>
      <c r="U858" s="3"/>
      <c r="V858" s="3"/>
    </row>
    <row r="859" spans="1:22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3"/>
      <c r="Q859" s="3"/>
      <c r="R859" s="3"/>
      <c r="S859" s="3"/>
      <c r="T859" s="3"/>
      <c r="U859" s="3"/>
      <c r="V859" s="3"/>
    </row>
    <row r="860" spans="1:22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3"/>
      <c r="Q860" s="3"/>
      <c r="R860" s="3"/>
      <c r="S860" s="3"/>
      <c r="T860" s="3"/>
      <c r="U860" s="3"/>
      <c r="V860" s="3"/>
    </row>
    <row r="861" spans="1:22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3"/>
      <c r="Q861" s="3"/>
      <c r="R861" s="3"/>
      <c r="S861" s="3"/>
      <c r="T861" s="3"/>
      <c r="U861" s="3"/>
      <c r="V861" s="3"/>
    </row>
    <row r="862" spans="1:22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3"/>
      <c r="Q862" s="3"/>
      <c r="R862" s="3"/>
      <c r="S862" s="3"/>
      <c r="T862" s="3"/>
      <c r="U862" s="3"/>
      <c r="V862" s="3"/>
    </row>
    <row r="863" spans="1:22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3"/>
      <c r="Q863" s="3"/>
      <c r="R863" s="3"/>
      <c r="S863" s="3"/>
      <c r="T863" s="3"/>
      <c r="U863" s="3"/>
      <c r="V863" s="3"/>
    </row>
    <row r="864" spans="1:22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3"/>
      <c r="Q864" s="3"/>
      <c r="R864" s="3"/>
      <c r="S864" s="3"/>
      <c r="T864" s="3"/>
      <c r="U864" s="3"/>
      <c r="V864" s="3"/>
    </row>
    <row r="865" spans="1:22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3"/>
      <c r="Q865" s="3"/>
      <c r="R865" s="3"/>
      <c r="S865" s="3"/>
      <c r="T865" s="3"/>
      <c r="U865" s="3"/>
      <c r="V865" s="3"/>
    </row>
    <row r="866" spans="1:22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3"/>
      <c r="Q866" s="3"/>
      <c r="R866" s="3"/>
      <c r="S866" s="3"/>
      <c r="T866" s="3"/>
      <c r="U866" s="3"/>
      <c r="V866" s="3"/>
    </row>
    <row r="867" spans="1:22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3"/>
      <c r="Q867" s="3"/>
      <c r="R867" s="3"/>
      <c r="S867" s="3"/>
      <c r="T867" s="3"/>
      <c r="U867" s="3"/>
      <c r="V867" s="3"/>
    </row>
    <row r="868" spans="1:22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3"/>
      <c r="Q868" s="3"/>
      <c r="R868" s="3"/>
      <c r="S868" s="3"/>
      <c r="T868" s="3"/>
      <c r="U868" s="3"/>
      <c r="V868" s="3"/>
    </row>
    <row r="869" spans="1:22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3"/>
      <c r="Q869" s="3"/>
      <c r="R869" s="3"/>
      <c r="S869" s="3"/>
      <c r="T869" s="3"/>
      <c r="U869" s="3"/>
      <c r="V869" s="3"/>
    </row>
    <row r="870" spans="1:22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3"/>
      <c r="Q870" s="3"/>
      <c r="R870" s="3"/>
      <c r="S870" s="3"/>
      <c r="T870" s="3"/>
      <c r="U870" s="3"/>
      <c r="V870" s="3"/>
    </row>
    <row r="871" spans="1:22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3"/>
      <c r="Q871" s="3"/>
      <c r="R871" s="3"/>
      <c r="S871" s="3"/>
      <c r="T871" s="3"/>
      <c r="U871" s="3"/>
      <c r="V871" s="3"/>
    </row>
    <row r="872" spans="1:22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3"/>
      <c r="Q872" s="3"/>
      <c r="R872" s="3"/>
      <c r="S872" s="3"/>
      <c r="T872" s="3"/>
      <c r="U872" s="3"/>
      <c r="V872" s="3"/>
    </row>
    <row r="873" spans="1:22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3"/>
      <c r="Q873" s="3"/>
      <c r="R873" s="3"/>
      <c r="S873" s="3"/>
      <c r="T873" s="3"/>
      <c r="U873" s="3"/>
      <c r="V873" s="3"/>
    </row>
    <row r="874" spans="1:22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3"/>
      <c r="Q874" s="3"/>
      <c r="R874" s="3"/>
      <c r="S874" s="3"/>
      <c r="T874" s="3"/>
      <c r="U874" s="3"/>
      <c r="V874" s="3"/>
    </row>
    <row r="875" spans="1:22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3"/>
      <c r="Q875" s="3"/>
      <c r="R875" s="3"/>
      <c r="S875" s="3"/>
      <c r="T875" s="3"/>
      <c r="U875" s="3"/>
      <c r="V875" s="3"/>
    </row>
    <row r="876" spans="1:22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3"/>
      <c r="Q876" s="3"/>
      <c r="R876" s="3"/>
      <c r="S876" s="3"/>
      <c r="T876" s="3"/>
      <c r="U876" s="3"/>
      <c r="V876" s="3"/>
    </row>
    <row r="877" spans="1:22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3"/>
      <c r="Q877" s="3"/>
      <c r="R877" s="3"/>
      <c r="S877" s="3"/>
      <c r="T877" s="3"/>
      <c r="U877" s="3"/>
      <c r="V877" s="3"/>
    </row>
    <row r="878" spans="1:22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3"/>
      <c r="Q878" s="3"/>
      <c r="R878" s="3"/>
      <c r="S878" s="3"/>
      <c r="T878" s="3"/>
      <c r="U878" s="3"/>
      <c r="V878" s="3"/>
    </row>
    <row r="879" spans="1:22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3"/>
      <c r="Q879" s="3"/>
      <c r="R879" s="3"/>
      <c r="S879" s="3"/>
      <c r="T879" s="3"/>
      <c r="U879" s="3"/>
      <c r="V879" s="3"/>
    </row>
    <row r="880" spans="1:22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3"/>
      <c r="Q880" s="3"/>
      <c r="R880" s="3"/>
      <c r="S880" s="3"/>
      <c r="T880" s="3"/>
      <c r="U880" s="3"/>
      <c r="V880" s="3"/>
    </row>
    <row r="881" spans="1:22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3"/>
      <c r="Q881" s="3"/>
      <c r="R881" s="3"/>
      <c r="S881" s="3"/>
      <c r="T881" s="3"/>
      <c r="U881" s="3"/>
      <c r="V881" s="3"/>
    </row>
    <row r="882" spans="1:22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3"/>
      <c r="Q882" s="3"/>
      <c r="R882" s="3"/>
      <c r="S882" s="3"/>
      <c r="T882" s="3"/>
      <c r="U882" s="3"/>
      <c r="V882" s="3"/>
    </row>
    <row r="883" spans="1:22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3"/>
      <c r="Q883" s="3"/>
      <c r="R883" s="3"/>
      <c r="S883" s="3"/>
      <c r="T883" s="3"/>
      <c r="U883" s="3"/>
      <c r="V883" s="3"/>
    </row>
    <row r="884" spans="1:22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3"/>
      <c r="Q884" s="3"/>
      <c r="R884" s="3"/>
      <c r="S884" s="3"/>
      <c r="T884" s="3"/>
      <c r="U884" s="3"/>
      <c r="V884" s="3"/>
    </row>
    <row r="885" spans="1:22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3"/>
      <c r="Q885" s="3"/>
      <c r="R885" s="3"/>
      <c r="S885" s="3"/>
      <c r="T885" s="3"/>
      <c r="U885" s="3"/>
      <c r="V885" s="3"/>
    </row>
    <row r="886" spans="1:22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3"/>
      <c r="Q886" s="3"/>
      <c r="R886" s="3"/>
      <c r="S886" s="3"/>
      <c r="T886" s="3"/>
      <c r="U886" s="3"/>
      <c r="V886" s="3"/>
    </row>
    <row r="887" spans="1:22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3"/>
      <c r="Q887" s="3"/>
      <c r="R887" s="3"/>
      <c r="S887" s="3"/>
      <c r="T887" s="3"/>
      <c r="U887" s="3"/>
      <c r="V887" s="3"/>
    </row>
    <row r="888" spans="1:22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3"/>
      <c r="Q888" s="3"/>
      <c r="R888" s="3"/>
      <c r="S888" s="3"/>
      <c r="T888" s="3"/>
      <c r="U888" s="3"/>
      <c r="V888" s="3"/>
    </row>
    <row r="889" spans="1:22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3"/>
      <c r="Q889" s="3"/>
      <c r="R889" s="3"/>
      <c r="S889" s="3"/>
      <c r="T889" s="3"/>
      <c r="U889" s="3"/>
      <c r="V889" s="3"/>
    </row>
    <row r="890" spans="1:22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3"/>
      <c r="Q890" s="3"/>
      <c r="R890" s="3"/>
      <c r="S890" s="3"/>
      <c r="T890" s="3"/>
      <c r="U890" s="3"/>
      <c r="V890" s="3"/>
    </row>
    <row r="891" spans="1:22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3"/>
      <c r="Q891" s="3"/>
      <c r="R891" s="3"/>
      <c r="S891" s="3"/>
      <c r="T891" s="3"/>
      <c r="U891" s="3"/>
      <c r="V891" s="3"/>
    </row>
    <row r="892" spans="1:22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3"/>
      <c r="Q892" s="3"/>
      <c r="R892" s="3"/>
      <c r="S892" s="3"/>
      <c r="T892" s="3"/>
      <c r="U892" s="3"/>
      <c r="V892" s="3"/>
    </row>
    <row r="893" spans="1:22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3"/>
      <c r="Q893" s="3"/>
      <c r="R893" s="3"/>
      <c r="S893" s="3"/>
      <c r="T893" s="3"/>
      <c r="U893" s="3"/>
      <c r="V893" s="3"/>
    </row>
    <row r="894" spans="1:22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3"/>
      <c r="Q894" s="3"/>
      <c r="R894" s="3"/>
      <c r="S894" s="3"/>
      <c r="T894" s="3"/>
      <c r="U894" s="3"/>
      <c r="V894" s="3"/>
    </row>
    <row r="895" spans="1:22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3"/>
      <c r="Q895" s="3"/>
      <c r="R895" s="3"/>
      <c r="S895" s="3"/>
      <c r="T895" s="3"/>
      <c r="U895" s="3"/>
      <c r="V895" s="3"/>
    </row>
    <row r="896" spans="1:22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3"/>
      <c r="Q896" s="3"/>
      <c r="R896" s="3"/>
      <c r="S896" s="3"/>
      <c r="T896" s="3"/>
      <c r="U896" s="3"/>
      <c r="V896" s="3"/>
    </row>
    <row r="897" spans="1:22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3"/>
      <c r="Q897" s="3"/>
      <c r="R897" s="3"/>
      <c r="S897" s="3"/>
      <c r="T897" s="3"/>
      <c r="U897" s="3"/>
      <c r="V897" s="3"/>
    </row>
    <row r="898" spans="1:22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3"/>
      <c r="Q898" s="3"/>
      <c r="R898" s="3"/>
      <c r="S898" s="3"/>
      <c r="T898" s="3"/>
      <c r="U898" s="3"/>
      <c r="V898" s="3"/>
    </row>
    <row r="899" spans="1:22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3"/>
      <c r="Q899" s="3"/>
      <c r="R899" s="3"/>
      <c r="S899" s="3"/>
      <c r="T899" s="3"/>
      <c r="U899" s="3"/>
      <c r="V899" s="3"/>
    </row>
    <row r="900" spans="1:22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3"/>
      <c r="Q900" s="3"/>
      <c r="R900" s="3"/>
      <c r="S900" s="3"/>
      <c r="T900" s="3"/>
      <c r="U900" s="3"/>
      <c r="V900" s="3"/>
    </row>
    <row r="901" spans="1:22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3"/>
      <c r="Q901" s="3"/>
      <c r="R901" s="3"/>
      <c r="S901" s="3"/>
      <c r="T901" s="3"/>
      <c r="U901" s="3"/>
      <c r="V901" s="3"/>
    </row>
    <row r="902" spans="1:22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3"/>
      <c r="Q902" s="3"/>
      <c r="R902" s="3"/>
      <c r="S902" s="3"/>
      <c r="T902" s="3"/>
      <c r="U902" s="3"/>
      <c r="V902" s="3"/>
    </row>
    <row r="903" spans="1:22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3"/>
      <c r="Q903" s="3"/>
      <c r="R903" s="3"/>
      <c r="S903" s="3"/>
      <c r="T903" s="3"/>
      <c r="U903" s="3"/>
      <c r="V903" s="3"/>
    </row>
    <row r="904" spans="1:22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3"/>
      <c r="Q904" s="3"/>
      <c r="R904" s="3"/>
      <c r="S904" s="3"/>
      <c r="T904" s="3"/>
      <c r="U904" s="3"/>
      <c r="V904" s="3"/>
    </row>
    <row r="905" spans="1:22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3"/>
      <c r="Q905" s="3"/>
      <c r="R905" s="3"/>
      <c r="S905" s="3"/>
      <c r="T905" s="3"/>
      <c r="U905" s="3"/>
      <c r="V905" s="3"/>
    </row>
    <row r="906" spans="1:22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3"/>
      <c r="Q906" s="3"/>
      <c r="R906" s="3"/>
      <c r="S906" s="3"/>
      <c r="T906" s="3"/>
      <c r="U906" s="3"/>
      <c r="V906" s="3"/>
    </row>
    <row r="907" spans="1:22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3"/>
      <c r="Q907" s="3"/>
      <c r="R907" s="3"/>
      <c r="S907" s="3"/>
      <c r="T907" s="3"/>
      <c r="U907" s="3"/>
      <c r="V907" s="3"/>
    </row>
    <row r="908" spans="1:22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3"/>
      <c r="Q908" s="3"/>
      <c r="R908" s="3"/>
      <c r="S908" s="3"/>
      <c r="T908" s="3"/>
      <c r="U908" s="3"/>
      <c r="V908" s="3"/>
    </row>
    <row r="909" spans="1:22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3"/>
      <c r="Q909" s="3"/>
      <c r="R909" s="3"/>
      <c r="S909" s="3"/>
      <c r="T909" s="3"/>
      <c r="U909" s="3"/>
      <c r="V909" s="3"/>
    </row>
    <row r="910" spans="1:22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3"/>
      <c r="Q910" s="3"/>
      <c r="R910" s="3"/>
      <c r="S910" s="3"/>
      <c r="T910" s="3"/>
      <c r="U910" s="3"/>
      <c r="V910" s="3"/>
    </row>
    <row r="911" spans="1:22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3"/>
      <c r="Q911" s="3"/>
      <c r="R911" s="3"/>
      <c r="S911" s="3"/>
      <c r="T911" s="3"/>
      <c r="U911" s="3"/>
      <c r="V911" s="3"/>
    </row>
    <row r="912" spans="1:22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3"/>
      <c r="Q912" s="3"/>
      <c r="R912" s="3"/>
      <c r="S912" s="3"/>
      <c r="T912" s="3"/>
      <c r="U912" s="3"/>
      <c r="V912" s="3"/>
    </row>
    <row r="913" spans="1:22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3"/>
      <c r="Q913" s="3"/>
      <c r="R913" s="3"/>
      <c r="S913" s="3"/>
      <c r="T913" s="3"/>
      <c r="U913" s="3"/>
      <c r="V913" s="3"/>
    </row>
    <row r="914" spans="1:22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3"/>
      <c r="Q914" s="3"/>
      <c r="R914" s="3"/>
      <c r="S914" s="3"/>
      <c r="T914" s="3"/>
      <c r="U914" s="3"/>
      <c r="V914" s="3"/>
    </row>
    <row r="915" spans="1:22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3"/>
      <c r="Q915" s="3"/>
      <c r="R915" s="3"/>
      <c r="S915" s="3"/>
      <c r="T915" s="3"/>
      <c r="U915" s="3"/>
      <c r="V915" s="3"/>
    </row>
    <row r="916" spans="1:22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3"/>
      <c r="Q916" s="3"/>
      <c r="R916" s="3"/>
      <c r="S916" s="3"/>
      <c r="T916" s="3"/>
      <c r="U916" s="3"/>
      <c r="V916" s="3"/>
    </row>
    <row r="917" spans="1:22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3"/>
      <c r="Q917" s="3"/>
      <c r="R917" s="3"/>
      <c r="S917" s="3"/>
      <c r="T917" s="3"/>
      <c r="U917" s="3"/>
      <c r="V917" s="3"/>
    </row>
    <row r="918" spans="1:22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3"/>
      <c r="Q918" s="3"/>
      <c r="R918" s="3"/>
      <c r="S918" s="3"/>
      <c r="T918" s="3"/>
      <c r="U918" s="3"/>
      <c r="V918" s="3"/>
    </row>
    <row r="919" spans="1:22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3"/>
      <c r="Q919" s="3"/>
      <c r="R919" s="3"/>
      <c r="S919" s="3"/>
      <c r="T919" s="3"/>
      <c r="U919" s="3"/>
      <c r="V919" s="3"/>
    </row>
    <row r="920" spans="1:22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3"/>
      <c r="Q920" s="3"/>
      <c r="R920" s="3"/>
      <c r="S920" s="3"/>
      <c r="T920" s="3"/>
      <c r="U920" s="3"/>
      <c r="V920" s="3"/>
    </row>
    <row r="921" spans="1:22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3"/>
      <c r="Q921" s="3"/>
      <c r="R921" s="3"/>
      <c r="S921" s="3"/>
      <c r="T921" s="3"/>
      <c r="U921" s="3"/>
      <c r="V921" s="3"/>
    </row>
    <row r="922" spans="1:22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3"/>
      <c r="Q922" s="3"/>
      <c r="R922" s="3"/>
      <c r="S922" s="3"/>
      <c r="T922" s="3"/>
      <c r="U922" s="3"/>
      <c r="V922" s="3"/>
    </row>
    <row r="923" spans="1:22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3"/>
      <c r="Q923" s="3"/>
      <c r="R923" s="3"/>
      <c r="S923" s="3"/>
      <c r="T923" s="3"/>
      <c r="U923" s="3"/>
      <c r="V923" s="3"/>
    </row>
    <row r="924" spans="1:22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3"/>
      <c r="Q924" s="3"/>
      <c r="R924" s="3"/>
      <c r="S924" s="3"/>
      <c r="T924" s="3"/>
      <c r="U924" s="3"/>
      <c r="V924" s="3"/>
    </row>
    <row r="925" spans="1:22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3"/>
      <c r="Q925" s="3"/>
      <c r="R925" s="3"/>
      <c r="S925" s="3"/>
      <c r="T925" s="3"/>
      <c r="U925" s="3"/>
      <c r="V925" s="3"/>
    </row>
    <row r="926" spans="1:22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3"/>
      <c r="Q926" s="3"/>
      <c r="R926" s="3"/>
      <c r="S926" s="3"/>
      <c r="T926" s="3"/>
      <c r="U926" s="3"/>
      <c r="V926" s="3"/>
    </row>
    <row r="927" spans="1:22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3"/>
      <c r="Q927" s="3"/>
      <c r="R927" s="3"/>
      <c r="S927" s="3"/>
      <c r="T927" s="3"/>
      <c r="U927" s="3"/>
      <c r="V927" s="3"/>
    </row>
    <row r="928" spans="1:22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3"/>
      <c r="Q928" s="3"/>
      <c r="R928" s="3"/>
      <c r="S928" s="3"/>
      <c r="T928" s="3"/>
      <c r="U928" s="3"/>
      <c r="V928" s="3"/>
    </row>
    <row r="929" spans="1:22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3"/>
      <c r="Q929" s="3"/>
      <c r="R929" s="3"/>
      <c r="S929" s="3"/>
      <c r="T929" s="3"/>
      <c r="U929" s="3"/>
      <c r="V929" s="3"/>
    </row>
    <row r="930" spans="1:22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3"/>
      <c r="Q930" s="3"/>
      <c r="R930" s="3"/>
      <c r="S930" s="3"/>
      <c r="T930" s="3"/>
      <c r="U930" s="3"/>
      <c r="V930" s="3"/>
    </row>
    <row r="931" spans="1:22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3"/>
      <c r="Q931" s="3"/>
      <c r="R931" s="3"/>
      <c r="S931" s="3"/>
      <c r="T931" s="3"/>
      <c r="U931" s="3"/>
      <c r="V931" s="3"/>
    </row>
    <row r="932" spans="1:22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3"/>
      <c r="Q932" s="3"/>
      <c r="R932" s="3"/>
      <c r="S932" s="3"/>
      <c r="T932" s="3"/>
      <c r="U932" s="3"/>
      <c r="V932" s="3"/>
    </row>
    <row r="933" spans="1:22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3"/>
      <c r="Q933" s="3"/>
      <c r="R933" s="3"/>
      <c r="S933" s="3"/>
      <c r="T933" s="3"/>
      <c r="U933" s="3"/>
      <c r="V933" s="3"/>
    </row>
    <row r="934" spans="1:22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3"/>
      <c r="Q934" s="3"/>
      <c r="R934" s="3"/>
      <c r="S934" s="3"/>
      <c r="T934" s="3"/>
      <c r="U934" s="3"/>
      <c r="V934" s="3"/>
    </row>
    <row r="935" spans="1:22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3"/>
      <c r="Q935" s="3"/>
      <c r="R935" s="3"/>
      <c r="S935" s="3"/>
      <c r="T935" s="3"/>
      <c r="U935" s="3"/>
      <c r="V935" s="3"/>
    </row>
    <row r="936" spans="1:22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3"/>
      <c r="Q936" s="3"/>
      <c r="R936" s="3"/>
      <c r="S936" s="3"/>
      <c r="T936" s="3"/>
      <c r="U936" s="3"/>
      <c r="V936" s="3"/>
    </row>
    <row r="937" spans="1:22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3"/>
      <c r="Q937" s="3"/>
      <c r="R937" s="3"/>
      <c r="S937" s="3"/>
      <c r="T937" s="3"/>
      <c r="U937" s="3"/>
      <c r="V937" s="3"/>
    </row>
    <row r="938" spans="1:22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3"/>
      <c r="Q938" s="3"/>
      <c r="R938" s="3"/>
      <c r="S938" s="3"/>
      <c r="T938" s="3"/>
      <c r="U938" s="3"/>
      <c r="V938" s="3"/>
    </row>
    <row r="939" spans="1:22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3"/>
      <c r="Q939" s="3"/>
      <c r="R939" s="3"/>
      <c r="S939" s="3"/>
      <c r="T939" s="3"/>
      <c r="U939" s="3"/>
      <c r="V939" s="3"/>
    </row>
    <row r="940" spans="1:22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3"/>
      <c r="Q940" s="3"/>
      <c r="R940" s="3"/>
      <c r="S940" s="3"/>
      <c r="T940" s="3"/>
      <c r="U940" s="3"/>
      <c r="V940" s="3"/>
    </row>
    <row r="941" spans="1:22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3"/>
      <c r="Q941" s="3"/>
      <c r="R941" s="3"/>
      <c r="S941" s="3"/>
      <c r="T941" s="3"/>
      <c r="U941" s="3"/>
      <c r="V941" s="3"/>
    </row>
    <row r="942" spans="1:22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3"/>
      <c r="Q942" s="3"/>
      <c r="R942" s="3"/>
      <c r="S942" s="3"/>
      <c r="T942" s="3"/>
      <c r="U942" s="3"/>
      <c r="V942" s="3"/>
    </row>
    <row r="943" spans="1:22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3"/>
      <c r="Q943" s="3"/>
      <c r="R943" s="3"/>
      <c r="S943" s="3"/>
      <c r="T943" s="3"/>
      <c r="U943" s="3"/>
      <c r="V943" s="3"/>
    </row>
    <row r="944" spans="1:22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3"/>
      <c r="Q944" s="3"/>
      <c r="R944" s="3"/>
      <c r="S944" s="3"/>
      <c r="T944" s="3"/>
      <c r="U944" s="3"/>
      <c r="V944" s="3"/>
    </row>
    <row r="945" spans="1:22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3"/>
      <c r="Q945" s="3"/>
      <c r="R945" s="3"/>
      <c r="S945" s="3"/>
      <c r="T945" s="3"/>
      <c r="U945" s="3"/>
      <c r="V945" s="3"/>
    </row>
    <row r="946" spans="1:22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3"/>
      <c r="Q946" s="3"/>
      <c r="R946" s="3"/>
      <c r="S946" s="3"/>
      <c r="T946" s="3"/>
      <c r="U946" s="3"/>
      <c r="V946" s="3"/>
    </row>
    <row r="947" spans="1:22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3"/>
      <c r="Q947" s="3"/>
      <c r="R947" s="3"/>
      <c r="S947" s="3"/>
      <c r="T947" s="3"/>
      <c r="U947" s="3"/>
      <c r="V947" s="3"/>
    </row>
    <row r="948" spans="1:22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3"/>
      <c r="Q948" s="3"/>
      <c r="R948" s="3"/>
      <c r="S948" s="3"/>
      <c r="T948" s="3"/>
      <c r="U948" s="3"/>
      <c r="V948" s="3"/>
    </row>
    <row r="949" spans="1:22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3"/>
      <c r="Q949" s="3"/>
      <c r="R949" s="3"/>
      <c r="S949" s="3"/>
      <c r="T949" s="3"/>
      <c r="U949" s="3"/>
      <c r="V949" s="3"/>
    </row>
    <row r="950" spans="1:22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3"/>
      <c r="Q950" s="3"/>
      <c r="R950" s="3"/>
      <c r="S950" s="3"/>
      <c r="T950" s="3"/>
      <c r="U950" s="3"/>
      <c r="V950" s="3"/>
    </row>
    <row r="951" spans="1:22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3"/>
      <c r="Q951" s="3"/>
      <c r="R951" s="3"/>
      <c r="S951" s="3"/>
      <c r="T951" s="3"/>
      <c r="U951" s="3"/>
      <c r="V951" s="3"/>
    </row>
    <row r="952" spans="1:22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3"/>
      <c r="Q952" s="3"/>
      <c r="R952" s="3"/>
      <c r="S952" s="3"/>
      <c r="T952" s="3"/>
      <c r="U952" s="3"/>
      <c r="V952" s="3"/>
    </row>
    <row r="953" spans="1:22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3"/>
      <c r="Q953" s="3"/>
      <c r="R953" s="3"/>
      <c r="S953" s="3"/>
      <c r="T953" s="3"/>
      <c r="U953" s="3"/>
      <c r="V953" s="3"/>
    </row>
    <row r="954" spans="1:22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3"/>
      <c r="Q954" s="3"/>
      <c r="R954" s="3"/>
      <c r="S954" s="3"/>
      <c r="T954" s="3"/>
      <c r="U954" s="3"/>
      <c r="V954" s="3"/>
    </row>
    <row r="955" spans="1:22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3"/>
      <c r="Q955" s="3"/>
      <c r="R955" s="3"/>
      <c r="S955" s="3"/>
      <c r="T955" s="3"/>
      <c r="U955" s="3"/>
      <c r="V955" s="3"/>
    </row>
    <row r="956" spans="1:22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3"/>
      <c r="Q956" s="3"/>
      <c r="R956" s="3"/>
      <c r="S956" s="3"/>
      <c r="T956" s="3"/>
      <c r="U956" s="3"/>
      <c r="V956" s="3"/>
    </row>
    <row r="957" spans="1:22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3"/>
      <c r="Q957" s="3"/>
      <c r="R957" s="3"/>
      <c r="S957" s="3"/>
      <c r="T957" s="3"/>
      <c r="U957" s="3"/>
      <c r="V957" s="3"/>
    </row>
    <row r="958" spans="1:22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3"/>
      <c r="Q958" s="3"/>
      <c r="R958" s="3"/>
      <c r="S958" s="3"/>
      <c r="T958" s="3"/>
      <c r="U958" s="3"/>
      <c r="V958" s="3"/>
    </row>
    <row r="959" spans="1:22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3"/>
      <c r="Q959" s="3"/>
      <c r="R959" s="3"/>
      <c r="S959" s="3"/>
      <c r="T959" s="3"/>
      <c r="U959" s="3"/>
      <c r="V959" s="3"/>
    </row>
    <row r="960" spans="1:22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3"/>
      <c r="Q960" s="3"/>
      <c r="R960" s="3"/>
      <c r="S960" s="3"/>
      <c r="T960" s="3"/>
      <c r="U960" s="3"/>
      <c r="V960" s="3"/>
    </row>
    <row r="961" spans="1:22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3"/>
      <c r="Q961" s="3"/>
      <c r="R961" s="3"/>
      <c r="S961" s="3"/>
      <c r="T961" s="3"/>
      <c r="U961" s="3"/>
      <c r="V961" s="3"/>
    </row>
    <row r="962" spans="1:22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3"/>
      <c r="Q962" s="3"/>
      <c r="R962" s="3"/>
      <c r="S962" s="3"/>
      <c r="T962" s="3"/>
      <c r="U962" s="3"/>
      <c r="V962" s="3"/>
    </row>
    <row r="963" spans="1:22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3"/>
      <c r="Q963" s="3"/>
      <c r="R963" s="3"/>
      <c r="S963" s="3"/>
      <c r="T963" s="3"/>
      <c r="U963" s="3"/>
      <c r="V963" s="3"/>
    </row>
    <row r="964" spans="1:22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3"/>
      <c r="Q964" s="3"/>
      <c r="R964" s="3"/>
      <c r="S964" s="3"/>
      <c r="T964" s="3"/>
      <c r="U964" s="3"/>
      <c r="V964" s="3"/>
    </row>
    <row r="965" spans="1:22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3"/>
      <c r="Q965" s="3"/>
      <c r="R965" s="3"/>
      <c r="S965" s="3"/>
      <c r="T965" s="3"/>
      <c r="U965" s="3"/>
      <c r="V965" s="3"/>
    </row>
    <row r="966" spans="1:22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3"/>
      <c r="Q966" s="3"/>
      <c r="R966" s="3"/>
      <c r="S966" s="3"/>
      <c r="T966" s="3"/>
      <c r="U966" s="3"/>
      <c r="V966" s="3"/>
    </row>
    <row r="967" spans="1:22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3"/>
      <c r="Q967" s="3"/>
      <c r="R967" s="3"/>
      <c r="S967" s="3"/>
      <c r="T967" s="3"/>
      <c r="U967" s="3"/>
      <c r="V967" s="3"/>
    </row>
    <row r="968" spans="1:22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3"/>
      <c r="Q968" s="3"/>
      <c r="R968" s="3"/>
      <c r="S968" s="3"/>
      <c r="T968" s="3"/>
      <c r="U968" s="3"/>
      <c r="V968" s="3"/>
    </row>
    <row r="969" spans="1:22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3"/>
      <c r="Q969" s="3"/>
      <c r="R969" s="3"/>
      <c r="S969" s="3"/>
      <c r="T969" s="3"/>
      <c r="U969" s="3"/>
      <c r="V969" s="3"/>
    </row>
    <row r="970" spans="1:22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3"/>
      <c r="Q970" s="3"/>
      <c r="R970" s="3"/>
      <c r="S970" s="3"/>
      <c r="T970" s="3"/>
      <c r="U970" s="3"/>
      <c r="V970" s="3"/>
    </row>
    <row r="971" spans="1:22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3"/>
      <c r="Q971" s="3"/>
      <c r="R971" s="3"/>
      <c r="S971" s="3"/>
      <c r="T971" s="3"/>
      <c r="U971" s="3"/>
      <c r="V971" s="3"/>
    </row>
    <row r="972" spans="1:22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3"/>
      <c r="Q972" s="3"/>
      <c r="R972" s="3"/>
      <c r="S972" s="3"/>
      <c r="T972" s="3"/>
      <c r="U972" s="3"/>
      <c r="V972" s="3"/>
    </row>
    <row r="973" spans="1:22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3"/>
      <c r="Q973" s="3"/>
      <c r="R973" s="3"/>
      <c r="S973" s="3"/>
      <c r="T973" s="3"/>
      <c r="U973" s="3"/>
      <c r="V973" s="3"/>
    </row>
    <row r="974" spans="1:22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3"/>
      <c r="Q974" s="3"/>
      <c r="R974" s="3"/>
      <c r="S974" s="3"/>
      <c r="T974" s="3"/>
      <c r="U974" s="3"/>
      <c r="V974" s="3"/>
    </row>
    <row r="975" spans="1:22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3"/>
      <c r="Q975" s="3"/>
      <c r="R975" s="3"/>
      <c r="S975" s="3"/>
      <c r="T975" s="3"/>
      <c r="U975" s="3"/>
      <c r="V975" s="3"/>
    </row>
    <row r="976" spans="1:22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3"/>
      <c r="Q976" s="3"/>
      <c r="R976" s="3"/>
      <c r="S976" s="3"/>
      <c r="T976" s="3"/>
      <c r="U976" s="3"/>
      <c r="V976" s="3"/>
    </row>
    <row r="977" spans="1:22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3"/>
      <c r="Q977" s="3"/>
      <c r="R977" s="3"/>
      <c r="S977" s="3"/>
      <c r="T977" s="3"/>
      <c r="U977" s="3"/>
      <c r="V977" s="3"/>
    </row>
    <row r="978" spans="1:22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3"/>
      <c r="Q978" s="3"/>
      <c r="R978" s="3"/>
      <c r="S978" s="3"/>
      <c r="T978" s="3"/>
      <c r="U978" s="3"/>
      <c r="V978" s="3"/>
    </row>
    <row r="979" spans="1:22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3"/>
      <c r="Q979" s="3"/>
      <c r="R979" s="3"/>
      <c r="S979" s="3"/>
      <c r="T979" s="3"/>
      <c r="U979" s="3"/>
      <c r="V979" s="3"/>
    </row>
    <row r="980" spans="1:22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3"/>
      <c r="Q980" s="3"/>
      <c r="R980" s="3"/>
      <c r="S980" s="3"/>
      <c r="T980" s="3"/>
      <c r="U980" s="3"/>
      <c r="V980" s="3"/>
    </row>
    <row r="981" spans="1:22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3"/>
      <c r="Q981" s="3"/>
      <c r="R981" s="3"/>
      <c r="S981" s="3"/>
      <c r="T981" s="3"/>
      <c r="U981" s="3"/>
      <c r="V981" s="3"/>
    </row>
    <row r="982" spans="1:22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3"/>
      <c r="Q982" s="3"/>
      <c r="R982" s="3"/>
      <c r="S982" s="3"/>
      <c r="T982" s="3"/>
      <c r="U982" s="3"/>
      <c r="V982" s="3"/>
    </row>
    <row r="983" spans="1:22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3"/>
      <c r="Q983" s="3"/>
      <c r="R983" s="3"/>
      <c r="S983" s="3"/>
      <c r="T983" s="3"/>
      <c r="U983" s="3"/>
      <c r="V983" s="3"/>
    </row>
    <row r="984" spans="1:22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3"/>
      <c r="Q984" s="3"/>
      <c r="R984" s="3"/>
      <c r="S984" s="3"/>
      <c r="T984" s="3"/>
      <c r="U984" s="3"/>
      <c r="V984" s="3"/>
    </row>
    <row r="985" spans="1:22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3"/>
      <c r="Q985" s="3"/>
      <c r="R985" s="3"/>
      <c r="S985" s="3"/>
      <c r="T985" s="3"/>
      <c r="U985" s="3"/>
      <c r="V985" s="3"/>
    </row>
    <row r="986" spans="1:22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3"/>
      <c r="Q986" s="3"/>
      <c r="R986" s="3"/>
      <c r="S986" s="3"/>
      <c r="T986" s="3"/>
      <c r="U986" s="3"/>
      <c r="V986" s="3"/>
    </row>
    <row r="987" spans="1:22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3"/>
      <c r="Q987" s="3"/>
      <c r="R987" s="3"/>
      <c r="S987" s="3"/>
      <c r="T987" s="3"/>
      <c r="U987" s="3"/>
      <c r="V987" s="3"/>
    </row>
    <row r="988" spans="1:22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3"/>
      <c r="Q988" s="3"/>
      <c r="R988" s="3"/>
      <c r="S988" s="3"/>
      <c r="T988" s="3"/>
      <c r="U988" s="3"/>
      <c r="V988" s="3"/>
    </row>
    <row r="989" spans="1:22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3"/>
      <c r="Q989" s="3"/>
      <c r="R989" s="3"/>
      <c r="S989" s="3"/>
      <c r="T989" s="3"/>
      <c r="U989" s="3"/>
      <c r="V989" s="3"/>
    </row>
    <row r="990" spans="1:22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3"/>
      <c r="Q990" s="3"/>
      <c r="R990" s="3"/>
      <c r="S990" s="3"/>
      <c r="T990" s="3"/>
      <c r="U990" s="3"/>
      <c r="V990" s="3"/>
    </row>
    <row r="991" spans="1:22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3"/>
      <c r="Q991" s="3"/>
      <c r="R991" s="3"/>
      <c r="S991" s="3"/>
      <c r="T991" s="3"/>
      <c r="U991" s="3"/>
      <c r="V991" s="3"/>
    </row>
    <row r="992" spans="1:22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3"/>
      <c r="Q992" s="3"/>
      <c r="R992" s="3"/>
      <c r="S992" s="3"/>
      <c r="T992" s="3"/>
      <c r="U992" s="3"/>
      <c r="V992" s="3"/>
    </row>
    <row r="993" spans="1:22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3"/>
      <c r="Q993" s="3"/>
      <c r="R993" s="3"/>
      <c r="S993" s="3"/>
      <c r="T993" s="3"/>
      <c r="U993" s="3"/>
      <c r="V993" s="3"/>
    </row>
    <row r="994" spans="1:22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3"/>
      <c r="Q994" s="3"/>
      <c r="R994" s="3"/>
      <c r="S994" s="3"/>
      <c r="T994" s="3"/>
      <c r="U994" s="3"/>
      <c r="V994" s="3"/>
    </row>
    <row r="995" spans="1:22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3"/>
      <c r="Q995" s="3"/>
      <c r="R995" s="3"/>
      <c r="S995" s="3"/>
      <c r="T995" s="3"/>
      <c r="U995" s="3"/>
      <c r="V995" s="3"/>
    </row>
    <row r="996" spans="1:22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3"/>
      <c r="Q996" s="3"/>
      <c r="R996" s="3"/>
      <c r="S996" s="3"/>
      <c r="T996" s="3"/>
      <c r="U996" s="3"/>
      <c r="V996" s="3"/>
    </row>
    <row r="997" spans="1:22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3"/>
      <c r="Q997" s="3"/>
      <c r="R997" s="3"/>
      <c r="S997" s="3"/>
      <c r="T997" s="3"/>
      <c r="U997" s="3"/>
      <c r="V997" s="3"/>
    </row>
    <row r="998" spans="1:22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3"/>
      <c r="Q998" s="3"/>
      <c r="R998" s="3"/>
      <c r="S998" s="3"/>
      <c r="T998" s="3"/>
      <c r="U998" s="3"/>
      <c r="V998" s="3"/>
    </row>
    <row r="999" spans="1:22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3"/>
      <c r="Q999" s="3"/>
      <c r="R999" s="3"/>
      <c r="S999" s="3"/>
      <c r="T999" s="3"/>
      <c r="U999" s="3"/>
      <c r="V999" s="3"/>
    </row>
    <row r="1000" spans="1:22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3"/>
      <c r="Q1000" s="3"/>
      <c r="R1000" s="3"/>
      <c r="S1000" s="3"/>
      <c r="T1000" s="3"/>
      <c r="U1000" s="3"/>
      <c r="V1000" s="3"/>
    </row>
    <row r="1001" spans="1:22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3"/>
      <c r="Q1001" s="3"/>
      <c r="R1001" s="3"/>
      <c r="S1001" s="3"/>
      <c r="T1001" s="3"/>
      <c r="U1001" s="3"/>
      <c r="V1001" s="3"/>
    </row>
    <row r="1002" spans="1:22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3"/>
      <c r="Q1002" s="3"/>
      <c r="R1002" s="3"/>
      <c r="S1002" s="3"/>
      <c r="T1002" s="3"/>
      <c r="U1002" s="3"/>
      <c r="V1002" s="3"/>
    </row>
    <row r="1003" spans="1:22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3"/>
      <c r="Q1003" s="3"/>
      <c r="R1003" s="3"/>
      <c r="S1003" s="3"/>
      <c r="T1003" s="3"/>
      <c r="U1003" s="3"/>
      <c r="V1003" s="3"/>
    </row>
  </sheetData>
  <mergeCells count="128">
    <mergeCell ref="B158:D158"/>
    <mergeCell ref="B159:D159"/>
    <mergeCell ref="B160:D160"/>
    <mergeCell ref="B161:D161"/>
    <mergeCell ref="A162:D162"/>
    <mergeCell ref="B163:D163"/>
    <mergeCell ref="A164:D164"/>
    <mergeCell ref="B135:D135"/>
    <mergeCell ref="B136:D136"/>
    <mergeCell ref="A137:D137"/>
    <mergeCell ref="A140:C140"/>
    <mergeCell ref="A142:E142"/>
    <mergeCell ref="A144:E144"/>
    <mergeCell ref="A155:D155"/>
    <mergeCell ref="A156:D156"/>
    <mergeCell ref="B157:D157"/>
    <mergeCell ref="A182:B182"/>
    <mergeCell ref="A165:D165"/>
    <mergeCell ref="A166:D166"/>
    <mergeCell ref="A167:D167"/>
    <mergeCell ref="A170:E170"/>
    <mergeCell ref="A171:D171"/>
    <mergeCell ref="A172:D172"/>
    <mergeCell ref="A173:D173"/>
    <mergeCell ref="A174:D174"/>
    <mergeCell ref="A175:D175"/>
    <mergeCell ref="A176:D176"/>
    <mergeCell ref="A177:C177"/>
    <mergeCell ref="A178:D178"/>
    <mergeCell ref="A180:B180"/>
    <mergeCell ref="A96:E96"/>
    <mergeCell ref="A97:E97"/>
    <mergeCell ref="B98:D98"/>
    <mergeCell ref="A99:E99"/>
    <mergeCell ref="A100:A101"/>
    <mergeCell ref="B100:B101"/>
    <mergeCell ref="E100:E101"/>
    <mergeCell ref="A102:E102"/>
    <mergeCell ref="A181:B181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1:D131"/>
    <mergeCell ref="B132:D132"/>
    <mergeCell ref="B133:D133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A114:A115"/>
    <mergeCell ref="B106:D106"/>
    <mergeCell ref="A92:E92"/>
    <mergeCell ref="A82:E82"/>
    <mergeCell ref="A83:D83"/>
    <mergeCell ref="A86:C86"/>
    <mergeCell ref="A87:E87"/>
    <mergeCell ref="A89:E89"/>
    <mergeCell ref="B81:D81"/>
    <mergeCell ref="A93:E93"/>
    <mergeCell ref="A94:A95"/>
    <mergeCell ref="B94:B95"/>
    <mergeCell ref="E94:E95"/>
    <mergeCell ref="B64:D64"/>
    <mergeCell ref="B65:D65"/>
    <mergeCell ref="A66:D66"/>
    <mergeCell ref="B67:D67"/>
    <mergeCell ref="A68:D68"/>
    <mergeCell ref="A70:C70"/>
    <mergeCell ref="B71:C71"/>
    <mergeCell ref="A72:E72"/>
    <mergeCell ref="A90:A91"/>
    <mergeCell ref="B90:C91"/>
    <mergeCell ref="E90:E91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B16:D16"/>
    <mergeCell ref="B19:D19"/>
    <mergeCell ref="A22:C22"/>
    <mergeCell ref="B26:C26"/>
    <mergeCell ref="A29:C29"/>
    <mergeCell ref="A30:E30"/>
    <mergeCell ref="A33:E33"/>
    <mergeCell ref="A35:E35"/>
    <mergeCell ref="A36:D36"/>
    <mergeCell ref="A39:E39"/>
    <mergeCell ref="A73:E73"/>
    <mergeCell ref="B74:D74"/>
    <mergeCell ref="A75:E75"/>
    <mergeCell ref="B76:D76"/>
    <mergeCell ref="A77:E77"/>
    <mergeCell ref="B78:D78"/>
    <mergeCell ref="A79:E79"/>
    <mergeCell ref="B80:D80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</mergeCells>
  <pageMargins left="0.7" right="0.7" top="0.75" bottom="0.75" header="0" footer="0"/>
  <pageSetup paperSize="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276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202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4101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203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1493.6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1493.6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1493.6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1493.6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124.42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180.73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305.14999999999998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359.75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26.98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17.989999999999998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44.97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143.9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107.93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10.79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715.9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99.38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3.73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8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764.08975000000009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29.25" customHeight="1">
      <c r="A64" s="59" t="s">
        <v>44</v>
      </c>
      <c r="B64" s="180" t="s">
        <v>45</v>
      </c>
      <c r="C64" s="165"/>
      <c r="D64" s="166"/>
      <c r="E64" s="60">
        <f>E36</f>
        <v>305.14999999999998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32.25" customHeight="1">
      <c r="A65" s="59" t="s">
        <v>77</v>
      </c>
      <c r="B65" s="180" t="s">
        <v>78</v>
      </c>
      <c r="C65" s="165"/>
      <c r="D65" s="166"/>
      <c r="E65" s="61">
        <f>E48</f>
        <v>715.9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24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29.25" customHeight="1">
      <c r="A67" s="59" t="s">
        <v>80</v>
      </c>
      <c r="B67" s="187" t="s">
        <v>81</v>
      </c>
      <c r="C67" s="165"/>
      <c r="D67" s="166"/>
      <c r="E67" s="60">
        <f>E61</f>
        <v>764.08975000000009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1785.13975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6.22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7.2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0" customHeight="1">
      <c r="A74" s="66" t="s">
        <v>14</v>
      </c>
      <c r="B74" s="168" t="s">
        <v>87</v>
      </c>
      <c r="C74" s="169"/>
      <c r="D74" s="170"/>
      <c r="E74" s="67">
        <f>ROUND((E71*0.08),2)</f>
        <v>0.5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8.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8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6" customHeight="1">
      <c r="A78" s="64" t="s">
        <v>19</v>
      </c>
      <c r="B78" s="175" t="s">
        <v>91</v>
      </c>
      <c r="C78" s="165"/>
      <c r="D78" s="166"/>
      <c r="E78" s="60">
        <f>ROUND((((E26/30)/12)*7*1),2)</f>
        <v>29.04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1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" customHeight="1">
      <c r="A80" s="44" t="s">
        <v>29</v>
      </c>
      <c r="B80" s="177" t="s">
        <v>93</v>
      </c>
      <c r="C80" s="178"/>
      <c r="D80" s="179"/>
      <c r="E80" s="32">
        <f>ROUND(($D$48*E78),2)</f>
        <v>11.56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57.56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104.88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8.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34.119999999999997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2.2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12.45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0.2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0.62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39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1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6.2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50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18.78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4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1.87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1.2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58.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8.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6.22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1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0.65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3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9.7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6.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74.710000000000008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2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7.25" customHeight="1">
      <c r="A118" s="44" t="s">
        <v>14</v>
      </c>
      <c r="B118" s="215" t="s">
        <v>129</v>
      </c>
      <c r="C118" s="165"/>
      <c r="D118" s="166"/>
      <c r="E118" s="32">
        <f>ROUND((E115*$D$48),2)</f>
        <v>1.1000000000000001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1.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7.2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2.16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8.7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6.03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74.710000000000008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6.03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80.740000000000009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104" t="s">
        <v>201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47.064999999999998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150.64012177499998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151.69540247999998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4174.8900000000003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27.136785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125.2467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208.74450000000002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663.46350925499996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1493.6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1785.13975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104.88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80.740000000000009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47.064999999999998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3511.4247499999997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663.46350925499996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4174.8882592549999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12524.66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150295.92000000001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124.42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180.73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57.56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362.71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116.8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479.51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 t="s">
        <v>285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5" right="0.75" top="0.7" bottom="0.7" header="0" footer="0"/>
  <pageSetup paperSize="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277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202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4101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204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2235.17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2235.17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2235.17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2235.17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186.19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270.45999999999998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456.65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538.36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40.380000000000003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26.92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5.38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67.3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215.35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161.51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16.149999999999999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1071.3399999999999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54.89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5.59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721.4597500000001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456.65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1071.3399999999999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721.4597500000001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2249.4497499999998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0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9.31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9.2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41.25" customHeight="1">
      <c r="A74" s="66" t="s">
        <v>14</v>
      </c>
      <c r="B74" s="168" t="s">
        <v>87</v>
      </c>
      <c r="C74" s="169"/>
      <c r="D74" s="170"/>
      <c r="E74" s="67">
        <f>ROUND((E71*0.08),2)</f>
        <v>0.74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.7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9.7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6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175" t="s">
        <v>91</v>
      </c>
      <c r="C78" s="165"/>
      <c r="D78" s="166"/>
      <c r="E78" s="60">
        <f>ROUND((((E26/30)/12)*7*1),2)</f>
        <v>43.46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6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3" customHeight="1">
      <c r="A80" s="44" t="s">
        <v>29</v>
      </c>
      <c r="B80" s="177" t="s">
        <v>93</v>
      </c>
      <c r="C80" s="178"/>
      <c r="D80" s="179"/>
      <c r="E80" s="32">
        <f>ROUND(($D$48*E78),2)</f>
        <v>17.3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6.7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86.14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156.94999999999999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7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46.8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5.2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18.63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8.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3.2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0.93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9.2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8.7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8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3.5" customHeight="1">
      <c r="A98" s="64" t="s">
        <v>19</v>
      </c>
      <c r="B98" s="200" t="s">
        <v>110</v>
      </c>
      <c r="C98" s="178"/>
      <c r="D98" s="178"/>
      <c r="E98" s="61">
        <f>ROUND(((E88+E90+E94)*D48),2)</f>
        <v>26.41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8.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8.2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2.79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6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6.2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3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9.31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3.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0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0.97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1.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5.2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5.2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105.84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4.1399999999999997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6.2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3.5" customHeight="1">
      <c r="A118" s="44" t="s">
        <v>14</v>
      </c>
      <c r="B118" s="215" t="s">
        <v>129</v>
      </c>
      <c r="C118" s="165"/>
      <c r="D118" s="166"/>
      <c r="E118" s="32">
        <f>ROUND((E115*$D$48),2)</f>
        <v>1.65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48.7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3.23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6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9.02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105.84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9.02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114.86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104" t="s">
        <v>201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47.064999999999998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206.06992477499995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207.51282647999997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5711.09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37.122084999999998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171.33269999999999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285.55450000000002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907.59203625499981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2235.17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2249.4497499999998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156.94999999999999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114.86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47.064999999999998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4803.4947499999989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907.59203625499981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5711.0867862549985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5711.09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68533.08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186.19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270.45999999999998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86.14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542.79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174.79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717.57999999999993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 t="s">
        <v>285</v>
      </c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5" right="0.75" top="0.7" bottom="0.7" header="0" footer="0"/>
  <pageSetup paperSize="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999"/>
  <sheetViews>
    <sheetView topLeftCell="A21" workbookViewId="0">
      <selection sqref="A1:L28"/>
    </sheetView>
  </sheetViews>
  <sheetFormatPr defaultColWidth="12.42578125" defaultRowHeight="15" customHeight="1"/>
  <cols>
    <col min="1" max="1" width="12.85546875" customWidth="1"/>
    <col min="2" max="2" width="9.85546875" bestFit="1" customWidth="1"/>
    <col min="3" max="10" width="9.5703125" bestFit="1" customWidth="1"/>
    <col min="11" max="11" width="11.42578125" bestFit="1" customWidth="1"/>
    <col min="12" max="12" width="9.5703125" bestFit="1" customWidth="1"/>
    <col min="14" max="25" width="8" customWidth="1"/>
  </cols>
  <sheetData>
    <row r="1" spans="1:25" ht="1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5" ht="15.75" customHeight="1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</row>
    <row r="3" spans="1:25" ht="15.75" customHeight="1">
      <c r="A3" s="1" t="s">
        <v>205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</row>
    <row r="4" spans="1:25" ht="16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</row>
    <row r="5" spans="1:25" ht="15.75" customHeight="1">
      <c r="A5" s="236" t="s">
        <v>206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2"/>
    </row>
    <row r="6" spans="1:25" ht="48.75" customHeight="1">
      <c r="A6" s="105" t="s">
        <v>207</v>
      </c>
      <c r="B6" s="106" t="s">
        <v>208</v>
      </c>
      <c r="C6" s="106" t="s">
        <v>209</v>
      </c>
      <c r="D6" s="106" t="s">
        <v>210</v>
      </c>
      <c r="E6" s="106" t="s">
        <v>211</v>
      </c>
      <c r="F6" s="106" t="s">
        <v>212</v>
      </c>
      <c r="G6" s="106" t="s">
        <v>213</v>
      </c>
      <c r="H6" s="106" t="s">
        <v>214</v>
      </c>
      <c r="I6" s="106" t="s">
        <v>215</v>
      </c>
      <c r="J6" s="106" t="s">
        <v>216</v>
      </c>
      <c r="K6" s="107" t="s">
        <v>217</v>
      </c>
      <c r="L6" s="108" t="s">
        <v>218</v>
      </c>
      <c r="M6" s="109"/>
    </row>
    <row r="7" spans="1:25" ht="45">
      <c r="A7" s="150" t="s">
        <v>219</v>
      </c>
      <c r="B7" s="110">
        <v>43.43</v>
      </c>
      <c r="C7" s="111">
        <v>95.83</v>
      </c>
      <c r="D7" s="112">
        <v>45.18</v>
      </c>
      <c r="E7" s="112">
        <v>58.49</v>
      </c>
      <c r="F7" s="112">
        <v>54.64</v>
      </c>
      <c r="G7" s="110">
        <v>49.32</v>
      </c>
      <c r="H7" s="111">
        <v>18.739999999999998</v>
      </c>
      <c r="I7" s="113">
        <v>18.62</v>
      </c>
      <c r="J7" s="113">
        <v>80.959999999999994</v>
      </c>
      <c r="K7" s="114">
        <v>31.33</v>
      </c>
      <c r="L7" s="115">
        <f>AVERAGE(B7,D7,E7,F7,G7,K7)</f>
        <v>47.064999999999998</v>
      </c>
      <c r="M7" s="3"/>
    </row>
    <row r="8" spans="1:25" ht="15" customHeight="1">
      <c r="A8" s="150" t="s">
        <v>147</v>
      </c>
      <c r="B8" s="52">
        <v>3.2000000000000001E-2</v>
      </c>
      <c r="C8" s="116">
        <v>0.02</v>
      </c>
      <c r="D8" s="117">
        <v>5.5599999999999997E-2</v>
      </c>
      <c r="E8" s="118">
        <v>1.4800000000000001E-2</v>
      </c>
      <c r="F8" s="118">
        <v>0.01</v>
      </c>
      <c r="G8" s="119">
        <v>0.01</v>
      </c>
      <c r="H8" s="117">
        <v>2.41E-2</v>
      </c>
      <c r="I8" s="118">
        <v>1.4800000000000001E-2</v>
      </c>
      <c r="J8" s="118">
        <v>9.1200000000000003E-2</v>
      </c>
      <c r="K8" s="120">
        <v>0.06</v>
      </c>
      <c r="L8" s="121">
        <f>AVERAGE(B8,D8,H8,K8)</f>
        <v>4.2924999999999998E-2</v>
      </c>
      <c r="M8" s="3"/>
    </row>
    <row r="9" spans="1:25" ht="15" customHeight="1">
      <c r="A9" s="150" t="s">
        <v>149</v>
      </c>
      <c r="B9" s="52">
        <v>3.2099999999999997E-2</v>
      </c>
      <c r="C9" s="52">
        <v>0.05</v>
      </c>
      <c r="D9" s="117">
        <v>5.4199999999999998E-2</v>
      </c>
      <c r="E9" s="118">
        <v>1.4800000000000001E-2</v>
      </c>
      <c r="F9" s="118">
        <v>0.01</v>
      </c>
      <c r="G9" s="52">
        <v>4.0599999999999997E-2</v>
      </c>
      <c r="H9" s="117">
        <v>2.2499999999999999E-2</v>
      </c>
      <c r="I9" s="118">
        <v>1.4800000000000001E-2</v>
      </c>
      <c r="J9" s="118">
        <v>8.2500000000000004E-2</v>
      </c>
      <c r="K9" s="120">
        <v>0.06</v>
      </c>
      <c r="L9" s="121">
        <f>AVERAGE(B9,C9,D9,G9,H9,K8)</f>
        <v>4.3233333333333325E-2</v>
      </c>
      <c r="M9" s="3"/>
    </row>
    <row r="10" spans="1:25" ht="15" customHeight="1">
      <c r="A10" s="1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3"/>
    </row>
    <row r="11" spans="1:25" ht="12.75">
      <c r="A11" s="3" t="s">
        <v>220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25" ht="15" customHeight="1">
      <c r="A12" s="151"/>
    </row>
    <row r="13" spans="1:25" ht="15.75">
      <c r="A13" s="152" t="s">
        <v>221</v>
      </c>
      <c r="B13" s="146" t="s">
        <v>222</v>
      </c>
      <c r="C13" s="146" t="s">
        <v>223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4" spans="1:25" ht="15.75">
      <c r="A14" s="153" t="s">
        <v>224</v>
      </c>
      <c r="B14" s="147">
        <v>44621</v>
      </c>
      <c r="C14" s="142">
        <v>135170</v>
      </c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25" ht="26.25">
      <c r="A15" s="153" t="s">
        <v>225</v>
      </c>
      <c r="B15" s="148" t="s">
        <v>226</v>
      </c>
      <c r="C15" s="142">
        <v>955137</v>
      </c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25" ht="15.75">
      <c r="A16" s="153" t="s">
        <v>227</v>
      </c>
      <c r="B16" s="147">
        <v>44562</v>
      </c>
      <c r="C16" s="142">
        <v>253007</v>
      </c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 ht="15.75">
      <c r="A17" s="153" t="s">
        <v>228</v>
      </c>
      <c r="B17" s="147">
        <v>44652</v>
      </c>
      <c r="C17" s="142">
        <v>200083</v>
      </c>
      <c r="D17" s="2"/>
      <c r="E17" s="99"/>
      <c r="F17" s="99"/>
      <c r="G17" s="99"/>
      <c r="H17" s="99"/>
      <c r="I17" s="99"/>
      <c r="J17" s="99"/>
      <c r="K17" s="2"/>
      <c r="L17" s="2"/>
      <c r="M17" s="2"/>
    </row>
    <row r="18" spans="1:13" ht="39">
      <c r="A18" s="153" t="s">
        <v>229</v>
      </c>
      <c r="B18" s="147">
        <v>44652</v>
      </c>
      <c r="C18" s="142">
        <v>170064</v>
      </c>
      <c r="D18" s="2"/>
      <c r="E18" s="99"/>
      <c r="F18" s="99"/>
      <c r="G18" s="99"/>
      <c r="H18" s="99"/>
      <c r="I18" s="99"/>
      <c r="J18" s="99"/>
      <c r="K18" s="2"/>
      <c r="L18" s="2"/>
      <c r="M18" s="2"/>
    </row>
    <row r="19" spans="1:13" ht="15.75">
      <c r="A19" s="153" t="s">
        <v>230</v>
      </c>
      <c r="B19" s="147">
        <v>44713</v>
      </c>
      <c r="C19" s="142">
        <v>170040</v>
      </c>
      <c r="D19" s="2"/>
      <c r="E19" s="99"/>
      <c r="F19" s="99"/>
      <c r="G19" s="99"/>
      <c r="H19" s="99"/>
      <c r="I19" s="99"/>
      <c r="J19" s="99"/>
      <c r="K19" s="2"/>
      <c r="L19" s="2"/>
      <c r="M19" s="2"/>
    </row>
    <row r="20" spans="1:13" ht="15.75">
      <c r="A20" s="153" t="s">
        <v>231</v>
      </c>
      <c r="B20" s="147">
        <v>44713</v>
      </c>
      <c r="C20" s="142">
        <v>413007</v>
      </c>
      <c r="D20" s="2"/>
      <c r="E20" s="99"/>
      <c r="F20" s="99"/>
      <c r="G20" s="99"/>
      <c r="H20" s="99"/>
      <c r="I20" s="99"/>
      <c r="J20" s="99"/>
      <c r="K20" s="99"/>
      <c r="L20" s="99"/>
      <c r="M20" s="2"/>
    </row>
    <row r="21" spans="1:13" ht="26.25">
      <c r="A21" s="153" t="s">
        <v>232</v>
      </c>
      <c r="B21" s="148" t="s">
        <v>233</v>
      </c>
      <c r="C21" s="148" t="s">
        <v>234</v>
      </c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 ht="26.25">
      <c r="A22" s="153" t="s">
        <v>235</v>
      </c>
      <c r="B22" s="148" t="s">
        <v>236</v>
      </c>
      <c r="C22" s="148" t="s">
        <v>237</v>
      </c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 ht="39">
      <c r="A23" s="153" t="s">
        <v>238</v>
      </c>
      <c r="B23" s="148" t="s">
        <v>239</v>
      </c>
      <c r="C23" s="148" t="s">
        <v>240</v>
      </c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 ht="50.25" customHeight="1">
      <c r="A24" s="153" t="s">
        <v>241</v>
      </c>
      <c r="B24" s="162" t="s">
        <v>242</v>
      </c>
      <c r="C24" s="161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ht="15.75" customHeight="1">
      <c r="A25" s="15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15.75" customHeight="1">
      <c r="A26" s="154" t="s">
        <v>243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2"/>
    </row>
    <row r="27" spans="1:13" ht="15.75" customHeight="1">
      <c r="A27" s="237" t="s">
        <v>244</v>
      </c>
      <c r="B27" s="237"/>
      <c r="C27" s="237"/>
      <c r="D27" s="237"/>
      <c r="E27" s="237"/>
      <c r="F27" s="125"/>
      <c r="G27" s="125"/>
      <c r="H27" s="125"/>
      <c r="I27" s="125"/>
      <c r="J27" s="125"/>
      <c r="K27" s="125"/>
      <c r="L27" s="125"/>
      <c r="M27" s="2"/>
    </row>
    <row r="28" spans="1:13" ht="15.75" customHeight="1">
      <c r="A28" s="1" t="s">
        <v>245</v>
      </c>
      <c r="B28" s="125"/>
      <c r="C28" s="126"/>
      <c r="D28" s="126"/>
      <c r="E28" s="125"/>
      <c r="F28" s="125"/>
      <c r="G28" s="125"/>
      <c r="H28" s="125"/>
      <c r="I28" s="125"/>
      <c r="J28" s="125"/>
      <c r="K28" s="125"/>
      <c r="L28" s="125"/>
      <c r="M28" s="2"/>
    </row>
    <row r="29" spans="1:13" ht="15.75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 ht="15.75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5.75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 ht="15.75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2:13" ht="15.75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2:13" ht="15.7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2:13" ht="15.7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2:13" ht="15.7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2:13" ht="15.7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2:13" ht="15.7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2:13" ht="15.7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2:13" ht="15.7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2:13" ht="15.7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2:13" ht="15.7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2:13" ht="15.7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2:13" ht="15.7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2:13" ht="15.7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2:13" ht="15.7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2:13" ht="15.7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2:13" ht="15.7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2:13" ht="15.7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2:13" ht="15.7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2:13" ht="15.7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2:13" ht="15.7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2:13" ht="15.7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2:13" ht="15.7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2:13" ht="15.7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2:13" ht="15.7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2:13" ht="15.7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2:13" ht="15.7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2:13" ht="15.7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2:13" ht="15.7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2:13" ht="15.7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2:13" ht="15.7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2:13" ht="15.7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2:13" ht="15.7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2:13" ht="15.7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2:13" ht="15.7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2:13" ht="15.7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2:13" ht="15.7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2:13" ht="15.75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2:13" ht="15.75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2:13" ht="15.75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2:13" ht="15.75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2:13" ht="15.75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2:13" ht="15.7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2:13" ht="15.7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2:13" ht="15.75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2:13" ht="15.7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2:13" ht="15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2:13" ht="15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2:13" ht="15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2:13" ht="15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2:13" ht="15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2:13" ht="15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2:13" ht="15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2:13" ht="15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2:13" ht="15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2:13" ht="15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2:13" ht="15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2:13" ht="15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2:13" ht="15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2:13" ht="15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2:13" ht="15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2:13" ht="15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2:13" ht="15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2:13" ht="15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2:13" ht="15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2:13" ht="15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2:13" ht="15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2:13" ht="15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2:13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2:13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2:13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2:1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2:13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2:13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2:13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2:13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2:13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2:13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2:13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2:13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2:13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2: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2:13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2:13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2:13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2:13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2:13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2:13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2:13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2:13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2:13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2:1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2:13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2:13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2:13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2:13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2:13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2:13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2:13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2:13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2:13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2:1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2:13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2:13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2:13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2:13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2:13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2:13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2:13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2:13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2:13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2:1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2:13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2:13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2:13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2:13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2:13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2:13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2:13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2:13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2:13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2:1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2:13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2:13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2:13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2:13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2:13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2:13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2:13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2:13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2:13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2:1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2:13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2:13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2:13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2:13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2:13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2:13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2:13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2:13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2:13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2:1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2:13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2:13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2:13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2:13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2:13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2:13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2:13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2:13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2:13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2:1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2:13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2:13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2:13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2:13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2:13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2:13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2:13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2:13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2:13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2:1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2:13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2:13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2:13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2:13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2:13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2:13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2:13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2:13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2:13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2:1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2:13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2:13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2:13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2:13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2:13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2:13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2:13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2:13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2:13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2: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2:13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2:13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2:13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2:13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2:13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2:13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2:13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2:13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2:13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2:1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2:13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2:13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2:13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2:13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2:13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2:13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2:13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2:13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2:13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2:1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2:13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2:13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2:13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2:13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2:13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2:13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2:13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2:13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2:13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2:1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2:13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2:13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2:13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2:13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2:13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2:13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2:13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2:13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2:13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2:1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2:13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2:13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2:13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2:13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2:13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2:13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2:13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2:13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2:13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2:1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2:13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2:13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2:13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2:13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2:13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2:13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2:13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2:13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2:13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2:1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2:13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2:13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2:13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2:13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2:13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2:13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2:13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2:13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2:13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2:1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2:13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2:13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2:13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2:13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2:13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2:13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2:13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2:13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2:13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2:1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2:13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2:13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2:13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2:13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2:13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2:13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2:13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2:13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2:13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2:1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2:13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2:13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2:13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2:13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2:13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2:13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2:13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2:13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2:13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2: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2:13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2:13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2:13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2:13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2:13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2:13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2:13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2:13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2:13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2:1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2:13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2:13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2:13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2:13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2:13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2:13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2:13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2:13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2:13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2:1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2:13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2:13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2:13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2:13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2:13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2:13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2:13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2:13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2:13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2:1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2:13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2:13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2:13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2:13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2:13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2:13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2:13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2:13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2:13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2:1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2:13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2:13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2:13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2:13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2:13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2:13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2:13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2:13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2:13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2:1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2:13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2:13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2:13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2:13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2:13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2:13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2:13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2:13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2:13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2:1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2:13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2:13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2:13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2:13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2:13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2:13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2:13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2:13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2:13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2:1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2:13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2:13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2:13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2:13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2:13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2:13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2:13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2:13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2:13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2:1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2:13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2:13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2:13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2:13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2:13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2:13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2:13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2:13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2:13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2:1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2:13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2:13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2:13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2:13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2:13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2:13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2:13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2:13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2:13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2: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2:13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2:13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2:13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2:13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2:13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2:13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2:13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2:13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2:13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2:1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2:13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2:13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2:13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2:13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2:13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2:13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2:13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2:13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2:13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2:1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2:13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2:13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2:13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2:13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2:13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2:13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2:13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2:13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2:13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2:1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2:13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2:13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2:13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2:13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2:13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2:13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2:13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2:13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2:13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2:1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2:13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2:13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2:13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2:13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2:13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2:13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2:13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2:13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2:13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2:1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2:13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2:13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2:13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2:13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2:13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2:13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2:13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2:13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2:13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2:1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2:13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2:13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2:13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2:13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2:13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2:13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2:13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2:13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2:13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2:1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2:13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2:13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2:13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2:13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2:13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2:13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2:13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2:13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2:13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2:1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2:13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2:13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2:13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2:13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2:13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2:13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2:13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2:13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2:13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2:1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2:13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2:13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2:13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2:13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2:13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2:13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2:13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2:13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2:13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2: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2:13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2:13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2:13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2:13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2:13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2:13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2:13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2:13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2:13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2:1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2:13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2:13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2:13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2:13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2:13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2:13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2:13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2:13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2:13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2:1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2:13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2:13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2:13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2:13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2:13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2:13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2:13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2:13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2:13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2:1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2:13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2:13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2:13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2:13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2:13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2:13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2:13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2:13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2:13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2:1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2:13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2:13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2:13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2:13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2:13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2:13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2:13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2:13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2:13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2:1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2:13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2:13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2:13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2:13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2:13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2:13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2:13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2:13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2:13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2:1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2:13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2:13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2:13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2:13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2:13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2:13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2:13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2:13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2:13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2:1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2:13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2:13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2:13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2:13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2:13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2:13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2:13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2:13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2:13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2:1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2:13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2:13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2:13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2:13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2:13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2:13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2:13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2:13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2:13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2:1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2:13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2:13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2:13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2:13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2:13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2:13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2:13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2:13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2:13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2: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2:13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2:13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2:13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2:13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2:13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2:13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2:13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2:13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2:13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2:1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2:13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2:13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2:13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2:13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2:13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2:13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2:13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2:13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2:13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2:1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2:13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2:13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2:13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2:13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2:13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2:13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2:13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2:13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2:13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2:1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2:13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2:13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2:13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2:13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2:13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2:13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2:13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2:13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2:13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2:1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2:13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2:13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2:13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2:13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2:13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2:13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2:13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2:13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2:13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2:1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2:13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2:13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2:13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2:13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2:13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2:13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2:13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2:13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2:13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2:1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2:13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2:13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2:13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2:13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2:13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2:13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2:13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2:13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2:13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2:1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2:13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2:13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2:13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2:13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2:13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2:13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2:13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2:13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2:13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2:1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2:13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2:13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2:13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2:13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2:13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2:13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2:13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2:13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2:13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2:1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2:13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2:13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2:13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2:13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2:13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2:13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2:13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2:13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2:13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2: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2:13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2:13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2:13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2:13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2:13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2:13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2:13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2:13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2:13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2:1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2:13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2:13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2:13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2:13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2:13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2:13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2:13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2:13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2:13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2:1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2:13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2:13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2:13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2:13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2:13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2:13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2:13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2:13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2:13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2:1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2:13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2:13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2:13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2:13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2:13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2:13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2:13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2:13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2:13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2:1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2:13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2:13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2:13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2:13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2:13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2:13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2:13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2:13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2:13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2:1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2:13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2:13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2:13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2:13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2:13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2:13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2:13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2:13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2:13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2:1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2:13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2:13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2:13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2:13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2:13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2:13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2:13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2:13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2:13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2:1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2:13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2:13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2:13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2:13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2:13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2:13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2:13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2:13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2:13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2:1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2:13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2:13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2:13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2:13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2:13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2:13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2:13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2:13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2:13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2:1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2:13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2:13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2:13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2:13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2:13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2:13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2:13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2:13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2:13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2: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2:13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2:13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2:13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2:13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2:13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2:13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2:13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2:13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2:13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2:1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2:13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2:13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2:13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2:13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2:13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2:13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2:13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2:13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2:13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2:1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2:13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2:13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2:13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2:13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2:13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2:13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2:13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2:13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2:13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2:1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2:13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2:13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2:13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2:13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2:13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2:13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2:13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2:13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2:13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2:1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2:13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2:13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2:13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2:13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2:13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2:13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2:13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2:13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2:13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2:1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2:13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2:13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2:13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2:13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2:13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2:13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2:13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2:13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2:13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2:1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2:13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2:13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2:13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2:13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2:13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2:13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2:13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2:13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2:13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2:1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2:13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2:13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2:13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2:13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2:13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2:13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2:13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2:13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2:13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2:1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2:13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2:13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2:13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2:13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2:13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2:13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2:13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2:13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2:13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2:1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2:13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2:13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2:13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2:13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2:13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2:13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2:13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2:13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2:13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2: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2:13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2:13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2:13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2:13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2:13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2:13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2:13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2:13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2:13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2:1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2:13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2:13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2:13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2:13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2:13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2:13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2:13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2:13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2:13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2:1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2:13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2:13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2:13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2:13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2:13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2:13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2:13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2:13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2:13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2:1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2:13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2:13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2:13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2:13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2:13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2:13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2:13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2:13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2:13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2:1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2:13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2:13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2:13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2:13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2:13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2:13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2:13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2:13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2:13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2:1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2:13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2:13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2:13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2:13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2:13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2:13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2:13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2:13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2:13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2:1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2:13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2:13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2:13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2:13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2:13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2:13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2:13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2:13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2:13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2:1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2:13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2:13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2:13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2:13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2:13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2:13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2:13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2:13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2:13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2:1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2:13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2:13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2:13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2:13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2:13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2:13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</sheetData>
  <mergeCells count="3">
    <mergeCell ref="A5:L5"/>
    <mergeCell ref="B24:C24"/>
    <mergeCell ref="A27:E27"/>
  </mergeCells>
  <pageMargins left="1.2649999999999999" right="0.7" top="0.75" bottom="0.75" header="0" footer="0"/>
  <pageSetup paperSize="9" scale="9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995"/>
  <sheetViews>
    <sheetView tabSelected="1" zoomScale="120" zoomScaleNormal="120" workbookViewId="0">
      <selection activeCell="M14" sqref="M14"/>
    </sheetView>
  </sheetViews>
  <sheetFormatPr defaultColWidth="12.42578125" defaultRowHeight="15" customHeight="1"/>
  <cols>
    <col min="1" max="1" width="37.28515625" customWidth="1"/>
    <col min="2" max="2" width="12.140625" customWidth="1"/>
    <col min="3" max="3" width="18.42578125" customWidth="1"/>
    <col min="4" max="4" width="16.42578125" customWidth="1"/>
    <col min="5" max="6" width="9.140625" customWidth="1"/>
    <col min="7" max="26" width="8" customWidth="1"/>
  </cols>
  <sheetData>
    <row r="1" spans="1:26" ht="15.75" thickBot="1">
      <c r="A1" s="238" t="s">
        <v>246</v>
      </c>
      <c r="B1" s="172"/>
      <c r="C1" s="172"/>
      <c r="D1" s="17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thickBot="1">
      <c r="A2" s="241" t="s">
        <v>292</v>
      </c>
      <c r="B2" s="242"/>
      <c r="C2" s="242"/>
      <c r="D2" s="24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39" t="s">
        <v>289</v>
      </c>
      <c r="B3" s="169"/>
      <c r="C3" s="169"/>
      <c r="D3" s="17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>
      <c r="A4" s="127" t="s">
        <v>247</v>
      </c>
      <c r="B4" s="128" t="s">
        <v>172</v>
      </c>
      <c r="C4" s="129" t="s">
        <v>248</v>
      </c>
      <c r="D4" s="129" t="s">
        <v>249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68" t="s">
        <v>250</v>
      </c>
      <c r="B5" s="131">
        <v>13</v>
      </c>
      <c r="C5" s="130">
        <f>'LIMPEZA SEDE'!E164</f>
        <v>5598.3382838772804</v>
      </c>
      <c r="D5" s="130">
        <f t="shared" ref="D5:D23" si="0">B5*C5</f>
        <v>72778.397690404643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68" t="s">
        <v>251</v>
      </c>
      <c r="B6" s="131">
        <v>14</v>
      </c>
      <c r="C6" s="130">
        <f>'LIMPEZA FÓRUM'!E163</f>
        <v>5486.5189132550004</v>
      </c>
      <c r="D6" s="130">
        <f t="shared" si="0"/>
        <v>76811.264785570005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68" t="s">
        <v>252</v>
      </c>
      <c r="B7" s="131">
        <v>3</v>
      </c>
      <c r="C7" s="130">
        <f>'LIMPEZA FÓRUM INSALUBRIDADE'!E164</f>
        <v>6631.668980855</v>
      </c>
      <c r="D7" s="130">
        <f t="shared" si="0"/>
        <v>19895.006942565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68" t="s">
        <v>253</v>
      </c>
      <c r="B8" s="131">
        <v>3</v>
      </c>
      <c r="C8" s="130">
        <f>'LIMPEZA CARIRI'!E163</f>
        <v>5288.2967092550007</v>
      </c>
      <c r="D8" s="130">
        <f t="shared" si="0"/>
        <v>15864.890127765002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68" t="s">
        <v>254</v>
      </c>
      <c r="B9" s="131">
        <v>2</v>
      </c>
      <c r="C9" s="130">
        <f>'LIMPEZA CAUCAIA'!E163</f>
        <v>4517.2800722550001</v>
      </c>
      <c r="D9" s="130">
        <f t="shared" si="0"/>
        <v>9034.5601445100001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68" t="s">
        <v>255</v>
      </c>
      <c r="B10" s="131">
        <v>2</v>
      </c>
      <c r="C10" s="130">
        <f>'LIMPEZA MARACANAÚ'!E163</f>
        <v>4595.2391892550004</v>
      </c>
      <c r="D10" s="130">
        <f t="shared" si="0"/>
        <v>9190.4783785100008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68" t="s">
        <v>256</v>
      </c>
      <c r="B11" s="131">
        <v>2</v>
      </c>
      <c r="C11" s="130">
        <f>'LIMPEZA SOBRAL'!E163</f>
        <v>4202.2878912550004</v>
      </c>
      <c r="D11" s="130">
        <f t="shared" si="0"/>
        <v>8404.5757825100009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68" t="s">
        <v>257</v>
      </c>
      <c r="B12" s="131">
        <v>1</v>
      </c>
      <c r="C12" s="130">
        <f>'LIMPEZA ARACATI'!E163</f>
        <v>4569.4030762550001</v>
      </c>
      <c r="D12" s="130">
        <f t="shared" si="0"/>
        <v>4569.4030762550001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68" t="s">
        <v>258</v>
      </c>
      <c r="B13" s="131">
        <v>1</v>
      </c>
      <c r="C13" s="130">
        <f>'LIMPEZA BATURITÉ'!E163</f>
        <v>4651.7135942550003</v>
      </c>
      <c r="D13" s="130">
        <f t="shared" si="0"/>
        <v>4651.7135942550003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68" t="s">
        <v>259</v>
      </c>
      <c r="B14" s="131">
        <v>1</v>
      </c>
      <c r="C14" s="130">
        <f>'LIMPEZA CRATEÚS'!E163</f>
        <v>4631.2392012550008</v>
      </c>
      <c r="D14" s="130">
        <f t="shared" si="0"/>
        <v>4631.2392012550008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68" t="s">
        <v>260</v>
      </c>
      <c r="B15" s="131">
        <v>1</v>
      </c>
      <c r="C15" s="130">
        <f>'LIMPEZA EUSÉBIO'!E163</f>
        <v>4649.4131332550005</v>
      </c>
      <c r="D15" s="130">
        <f t="shared" si="0"/>
        <v>4649.4131332550005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68" t="s">
        <v>261</v>
      </c>
      <c r="B16" s="131">
        <v>1</v>
      </c>
      <c r="C16" s="130">
        <f>'LIMPEZA IGUATU'!E163</f>
        <v>4674.2088562550007</v>
      </c>
      <c r="D16" s="130">
        <f t="shared" si="0"/>
        <v>4674.2088562550007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68" t="s">
        <v>262</v>
      </c>
      <c r="B17" s="131">
        <v>1</v>
      </c>
      <c r="C17" s="130">
        <f>'LIMPEZA LIMOEIRO'!E159</f>
        <v>4682.3175732550008</v>
      </c>
      <c r="D17" s="130">
        <f t="shared" si="0"/>
        <v>4682.3175732550008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68" t="s">
        <v>263</v>
      </c>
      <c r="B18" s="131">
        <v>1</v>
      </c>
      <c r="C18" s="130">
        <f>'LIMPEZA PACAJUS'!E163</f>
        <v>4606.6888202549999</v>
      </c>
      <c r="D18" s="130">
        <f t="shared" si="0"/>
        <v>4606.6888202549999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68" t="s">
        <v>264</v>
      </c>
      <c r="B19" s="131">
        <v>1</v>
      </c>
      <c r="C19" s="130">
        <f>'LIMPEZA QUIXADÁ'!E163</f>
        <v>4695.4429972550006</v>
      </c>
      <c r="D19" s="130">
        <f t="shared" si="0"/>
        <v>4695.4429972550006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32" t="s">
        <v>265</v>
      </c>
      <c r="B20" s="133">
        <v>1</v>
      </c>
      <c r="C20" s="130">
        <f>'LIMPEZA SÃO GONÇALO'!E163</f>
        <v>4789.120136255</v>
      </c>
      <c r="D20" s="130">
        <f t="shared" si="0"/>
        <v>4789.120136255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32" t="s">
        <v>266</v>
      </c>
      <c r="B21" s="133">
        <v>1</v>
      </c>
      <c r="C21" s="130">
        <f>'LIMPEZA TIANGUÁ'!E163</f>
        <v>4586.9097502550003</v>
      </c>
      <c r="D21" s="130">
        <f t="shared" si="0"/>
        <v>4586.9097502550003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34" t="s">
        <v>267</v>
      </c>
      <c r="B22" s="131">
        <v>3</v>
      </c>
      <c r="C22" s="130">
        <f>ENCARREGADO!E163</f>
        <v>4174.8882592549999</v>
      </c>
      <c r="D22" s="130">
        <f t="shared" si="0"/>
        <v>12524.664777765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34" t="s">
        <v>268</v>
      </c>
      <c r="B23" s="131">
        <v>1</v>
      </c>
      <c r="C23" s="130">
        <f>COORDENADOR!E163</f>
        <v>5711.0867862549985</v>
      </c>
      <c r="D23" s="130">
        <f t="shared" si="0"/>
        <v>5711.0867862549985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35" t="s">
        <v>269</v>
      </c>
      <c r="B24" s="149" t="s">
        <v>272</v>
      </c>
      <c r="C24" s="136"/>
      <c r="D24" s="136">
        <f>SUM(D5:D23)</f>
        <v>276751.38255440467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65" t="s">
        <v>270</v>
      </c>
      <c r="B25" s="137"/>
      <c r="C25" s="136"/>
      <c r="D25" s="136">
        <f>ROUND((D24*12),2)</f>
        <v>3321016.59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38"/>
      <c r="B26" s="138"/>
      <c r="C26" s="139"/>
      <c r="D26" s="139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40"/>
      <c r="B27" s="140"/>
      <c r="C27" s="140"/>
      <c r="D27" s="140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.75" customHeight="1">
      <c r="A28" s="183" t="s">
        <v>290</v>
      </c>
      <c r="B28" s="165"/>
      <c r="C28" s="165"/>
      <c r="D28" s="166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>
      <c r="A29" s="127" t="s">
        <v>247</v>
      </c>
      <c r="B29" s="128" t="s">
        <v>172</v>
      </c>
      <c r="C29" s="129" t="s">
        <v>248</v>
      </c>
      <c r="D29" s="129" t="s">
        <v>249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68" t="s">
        <v>250</v>
      </c>
      <c r="B30" s="131">
        <f>COPEIRAGEM!E19</f>
        <v>5</v>
      </c>
      <c r="C30" s="130">
        <f>COPEIRAGEM!E163</f>
        <v>3903.8876418550003</v>
      </c>
      <c r="D30" s="130">
        <f>B30*C30</f>
        <v>19519.438209275002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40" t="s">
        <v>269</v>
      </c>
      <c r="B31" s="169"/>
      <c r="C31" s="170"/>
      <c r="D31" s="136">
        <f>SUM(D30)</f>
        <v>19519.438209275002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65" t="s">
        <v>270</v>
      </c>
      <c r="B32" s="137"/>
      <c r="C32" s="136"/>
      <c r="D32" s="136">
        <f>ROUND((D31*12),2)</f>
        <v>234233.26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75" t="s">
        <v>291</v>
      </c>
      <c r="B34" s="165"/>
      <c r="C34" s="166"/>
      <c r="D34" s="136">
        <f>D25+D32</f>
        <v>3555249.8499999996</v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</row>
    <row r="36" spans="1:26" ht="15.75" customHeight="1">
      <c r="A36" s="142" t="s">
        <v>293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 t="s">
        <v>181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 t="s">
        <v>182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6">
    <mergeCell ref="A34:C34"/>
    <mergeCell ref="A1:D1"/>
    <mergeCell ref="A3:D3"/>
    <mergeCell ref="A28:D28"/>
    <mergeCell ref="A31:C31"/>
    <mergeCell ref="A2:D2"/>
  </mergeCells>
  <pageMargins left="0.7" right="0.7" top="0.75" bottom="0.75" header="0" footer="0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3"/>
  <sheetViews>
    <sheetView topLeftCell="A168" workbookViewId="0">
      <selection sqref="A1:F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184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6.5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21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3.2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7.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3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7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8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1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7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8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4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2.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1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3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2.7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0.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7.2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15.7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5.7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.7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6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0.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25.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.7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.7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0.2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39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0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4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39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37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'[1]TRT FÓRUM'!$F$62</f>
        <v>1330.31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19.03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26.29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1422.6949999999999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197.96697277500002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199.35321048000006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5486.52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35.662379999999999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164.59560000000002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274.32600000000002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871.90416325500007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1422.6949999999999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4614.6147500000006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871.90416325500007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5486.5189132550004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v>14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76811.259999999995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921735.12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8.7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4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A179:B179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A177:D177"/>
    <mergeCell ref="B159:D159"/>
    <mergeCell ref="B160:D160"/>
    <mergeCell ref="A161:D161"/>
    <mergeCell ref="B162:D162"/>
    <mergeCell ref="A163:D163"/>
    <mergeCell ref="A164:D164"/>
    <mergeCell ref="A136:D136"/>
    <mergeCell ref="A139:C139"/>
    <mergeCell ref="A141:E141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A174:D174"/>
    <mergeCell ref="A175:D175"/>
    <mergeCell ref="A176:C176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B1" sqref="A1:E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185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183</v>
      </c>
      <c r="C24" s="30"/>
      <c r="D24" s="33">
        <v>0.4</v>
      </c>
      <c r="E24" s="22">
        <f>E23*D24</f>
        <v>534.89600000000007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29" t="s">
        <v>39</v>
      </c>
      <c r="C25" s="30"/>
      <c r="D25" s="31"/>
      <c r="E25" s="32">
        <f>SUM(E23:E24)</f>
        <v>1872.136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34" t="s">
        <v>40</v>
      </c>
      <c r="C26" s="34"/>
      <c r="D26" s="31"/>
      <c r="E26" s="35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8" t="s">
        <v>29</v>
      </c>
      <c r="B27" s="180" t="s">
        <v>41</v>
      </c>
      <c r="C27" s="166"/>
      <c r="D27" s="31"/>
      <c r="E27" s="32">
        <f>E25*E26</f>
        <v>1872.136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24"/>
      <c r="C28" s="24"/>
      <c r="D28" s="26"/>
      <c r="E28" s="3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15.75" customHeight="1">
      <c r="A29" s="1"/>
      <c r="B29" s="1"/>
      <c r="C29" s="1"/>
      <c r="D29" s="26"/>
      <c r="E29" s="37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31.5" customHeight="1">
      <c r="A30" s="184" t="s">
        <v>42</v>
      </c>
      <c r="B30" s="165"/>
      <c r="C30" s="166"/>
      <c r="D30" s="27" t="s">
        <v>36</v>
      </c>
      <c r="E30" s="38" t="s">
        <v>37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164" t="s">
        <v>43</v>
      </c>
      <c r="B31" s="165"/>
      <c r="C31" s="165"/>
      <c r="D31" s="165"/>
      <c r="E31" s="16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39" t="s">
        <v>44</v>
      </c>
      <c r="B32" s="40" t="s">
        <v>45</v>
      </c>
      <c r="C32" s="41"/>
      <c r="D32" s="42" t="s">
        <v>46</v>
      </c>
      <c r="E32" s="43" t="s">
        <v>47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44" t="s">
        <v>12</v>
      </c>
      <c r="B33" s="29" t="s">
        <v>48</v>
      </c>
      <c r="C33" s="12"/>
      <c r="D33" s="45">
        <v>8.3299999999999999E-2</v>
      </c>
      <c r="E33" s="32">
        <f>ROUND((E27*D33),2)</f>
        <v>155.94999999999999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171" t="s">
        <v>49</v>
      </c>
      <c r="B34" s="172"/>
      <c r="C34" s="172"/>
      <c r="D34" s="172"/>
      <c r="E34" s="17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46" t="s">
        <v>14</v>
      </c>
      <c r="B35" s="47" t="s">
        <v>50</v>
      </c>
      <c r="C35" s="19"/>
      <c r="D35" s="48">
        <v>0.121</v>
      </c>
      <c r="E35" s="49">
        <f>ROUND((E27*D35),2)</f>
        <v>226.53</v>
      </c>
      <c r="F35" s="99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67" t="s">
        <v>51</v>
      </c>
      <c r="B36" s="165"/>
      <c r="C36" s="165"/>
      <c r="D36" s="165"/>
      <c r="E36" s="16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185" t="s">
        <v>52</v>
      </c>
      <c r="B37" s="165"/>
      <c r="C37" s="165"/>
      <c r="D37" s="166"/>
      <c r="E37" s="32">
        <f>ROUND((E33+E35),2)</f>
        <v>382.48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50"/>
      <c r="B39" s="50"/>
      <c r="C39" s="50"/>
      <c r="D39" s="50"/>
      <c r="E39" s="3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164" t="s">
        <v>53</v>
      </c>
      <c r="B40" s="165"/>
      <c r="C40" s="165"/>
      <c r="D40" s="165"/>
      <c r="E40" s="16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12</v>
      </c>
      <c r="B41" s="180" t="s">
        <v>54</v>
      </c>
      <c r="C41" s="166"/>
      <c r="D41" s="51">
        <v>0.2</v>
      </c>
      <c r="E41" s="32">
        <f t="shared" ref="E41:E49" si="0">ROUND((($E$27+$E$37)*$D41),2)</f>
        <v>450.92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14</v>
      </c>
      <c r="B42" s="180" t="s">
        <v>55</v>
      </c>
      <c r="C42" s="166"/>
      <c r="D42" s="52">
        <v>1.4999999999999999E-2</v>
      </c>
      <c r="E42" s="32">
        <f t="shared" si="0"/>
        <v>33.82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17</v>
      </c>
      <c r="B43" s="180" t="s">
        <v>56</v>
      </c>
      <c r="C43" s="166"/>
      <c r="D43" s="52">
        <v>0.01</v>
      </c>
      <c r="E43" s="32">
        <f t="shared" si="0"/>
        <v>22.55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19</v>
      </c>
      <c r="B44" s="180" t="s">
        <v>57</v>
      </c>
      <c r="C44" s="166"/>
      <c r="D44" s="52">
        <v>2E-3</v>
      </c>
      <c r="E44" s="32">
        <f t="shared" si="0"/>
        <v>4.51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4" t="s">
        <v>29</v>
      </c>
      <c r="B45" s="180" t="s">
        <v>58</v>
      </c>
      <c r="C45" s="166"/>
      <c r="D45" s="52">
        <v>2.5000000000000001E-2</v>
      </c>
      <c r="E45" s="32">
        <f t="shared" si="0"/>
        <v>56.37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31</v>
      </c>
      <c r="B46" s="180" t="s">
        <v>59</v>
      </c>
      <c r="C46" s="166"/>
      <c r="D46" s="52">
        <v>0.08</v>
      </c>
      <c r="E46" s="32">
        <f t="shared" si="0"/>
        <v>180.37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33</v>
      </c>
      <c r="B47" s="180" t="s">
        <v>60</v>
      </c>
      <c r="C47" s="166"/>
      <c r="D47" s="52">
        <v>0.06</v>
      </c>
      <c r="E47" s="32">
        <f t="shared" si="0"/>
        <v>135.28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53" t="s">
        <v>61</v>
      </c>
      <c r="B48" s="180" t="s">
        <v>62</v>
      </c>
      <c r="C48" s="166"/>
      <c r="D48" s="45">
        <v>6.0000000000000001E-3</v>
      </c>
      <c r="E48" s="32">
        <f t="shared" si="0"/>
        <v>13.53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63</v>
      </c>
      <c r="B49" s="165"/>
      <c r="C49" s="166"/>
      <c r="D49" s="45">
        <f>SUM(D41:D48)</f>
        <v>0.39800000000000008</v>
      </c>
      <c r="E49" s="32">
        <f t="shared" si="0"/>
        <v>897.34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180" t="s">
        <v>64</v>
      </c>
      <c r="B50" s="165"/>
      <c r="C50" s="165"/>
      <c r="D50" s="165"/>
      <c r="E50" s="16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24"/>
      <c r="B51" s="24"/>
      <c r="C51" s="24"/>
      <c r="D51" s="24"/>
      <c r="E51" s="24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164" t="s">
        <v>65</v>
      </c>
      <c r="B52" s="165"/>
      <c r="C52" s="165"/>
      <c r="D52" s="165"/>
      <c r="E52" s="16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12</v>
      </c>
      <c r="B53" s="29" t="s">
        <v>66</v>
      </c>
      <c r="C53" s="33">
        <v>0.06</v>
      </c>
      <c r="D53" s="22">
        <v>4.5</v>
      </c>
      <c r="E53" s="32">
        <f>IF(ROUND((D53*2*21-C53*E23),2)&lt;0,0,ROUND((D53*2*21-C53*E23),2))</f>
        <v>108.77</v>
      </c>
      <c r="F53" s="100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14</v>
      </c>
      <c r="B54" s="47" t="s">
        <v>67</v>
      </c>
      <c r="C54" s="54">
        <v>0.01</v>
      </c>
      <c r="D54" s="22">
        <v>24.8</v>
      </c>
      <c r="E54" s="32">
        <f>ROUND(D54*21-C54*D54*21,2)</f>
        <v>515.59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17</v>
      </c>
      <c r="B55" s="47" t="s">
        <v>68</v>
      </c>
      <c r="C55" s="54"/>
      <c r="D55" s="22"/>
      <c r="E55" s="32">
        <v>94.5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19</v>
      </c>
      <c r="B56" s="4" t="s">
        <v>69</v>
      </c>
      <c r="C56" s="4"/>
      <c r="D56" s="22">
        <v>90</v>
      </c>
      <c r="E56" s="32">
        <f>D56*0.5</f>
        <v>45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15.75" customHeight="1">
      <c r="A57" s="29" t="s">
        <v>29</v>
      </c>
      <c r="B57" s="29" t="s">
        <v>70</v>
      </c>
      <c r="C57" s="54">
        <v>0.01</v>
      </c>
      <c r="D57" s="22"/>
      <c r="E57" s="56">
        <f>ROUND(((3*E$23*$C$57)/12),2)</f>
        <v>3.34</v>
      </c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37.5" customHeight="1">
      <c r="A58" s="181" t="s">
        <v>71</v>
      </c>
      <c r="B58" s="165"/>
      <c r="C58" s="165"/>
      <c r="D58" s="165"/>
      <c r="E58" s="166"/>
      <c r="F58" s="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15.75" customHeight="1">
      <c r="A59" s="29" t="s">
        <v>278</v>
      </c>
      <c r="B59" s="29" t="s">
        <v>72</v>
      </c>
      <c r="C59" s="54">
        <v>0.05</v>
      </c>
      <c r="D59" s="22">
        <v>235.59</v>
      </c>
      <c r="E59" s="56">
        <f>$D$59*6/12*$C$59*1</f>
        <v>5.8897500000000003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42.75" customHeight="1">
      <c r="A60" s="181" t="s">
        <v>73</v>
      </c>
      <c r="B60" s="165"/>
      <c r="C60" s="165"/>
      <c r="D60" s="165"/>
      <c r="E60" s="166"/>
      <c r="F60" s="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29" t="s">
        <v>33</v>
      </c>
      <c r="B61" s="29" t="s">
        <v>74</v>
      </c>
      <c r="C61" s="4"/>
      <c r="D61" s="31"/>
      <c r="E61" s="5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180" t="s">
        <v>75</v>
      </c>
      <c r="B62" s="165"/>
      <c r="C62" s="166"/>
      <c r="D62" s="31"/>
      <c r="E62" s="32">
        <f>SUM(E53:E61)</f>
        <v>773.08975000000009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57"/>
      <c r="B63" s="57"/>
      <c r="C63" s="57"/>
      <c r="D63" s="57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182" t="s">
        <v>76</v>
      </c>
      <c r="B64" s="165"/>
      <c r="C64" s="165"/>
      <c r="D64" s="165"/>
      <c r="E64" s="166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59" t="s">
        <v>44</v>
      </c>
      <c r="B65" s="180" t="s">
        <v>45</v>
      </c>
      <c r="C65" s="165"/>
      <c r="D65" s="166"/>
      <c r="E65" s="60">
        <f>E37</f>
        <v>382.48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5.5" customHeight="1">
      <c r="A66" s="59" t="s">
        <v>77</v>
      </c>
      <c r="B66" s="180" t="s">
        <v>78</v>
      </c>
      <c r="C66" s="165"/>
      <c r="D66" s="166"/>
      <c r="E66" s="61">
        <f>E49</f>
        <v>897.34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87" t="s">
        <v>79</v>
      </c>
      <c r="B67" s="165"/>
      <c r="C67" s="165"/>
      <c r="D67" s="166"/>
      <c r="E67" s="6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59" t="s">
        <v>80</v>
      </c>
      <c r="B68" s="187" t="s">
        <v>81</v>
      </c>
      <c r="C68" s="165"/>
      <c r="D68" s="166"/>
      <c r="E68" s="60">
        <f>E62</f>
        <v>773.08975000000009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87" t="s">
        <v>82</v>
      </c>
      <c r="B69" s="165"/>
      <c r="C69" s="165"/>
      <c r="D69" s="166"/>
      <c r="E69" s="60">
        <f>SUM(E65:E68)</f>
        <v>2052.9097500000003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57"/>
      <c r="B70" s="57"/>
      <c r="C70" s="57"/>
      <c r="D70" s="57"/>
      <c r="E70" s="6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2.25" customHeight="1">
      <c r="A71" s="188" t="s">
        <v>83</v>
      </c>
      <c r="B71" s="165"/>
      <c r="C71" s="166"/>
      <c r="D71" s="63" t="s">
        <v>36</v>
      </c>
      <c r="E71" s="28" t="s">
        <v>37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64" t="s">
        <v>12</v>
      </c>
      <c r="B72" s="175" t="s">
        <v>84</v>
      </c>
      <c r="C72" s="166"/>
      <c r="D72" s="33">
        <v>0.05</v>
      </c>
      <c r="E72" s="32">
        <f>ROUND(((E27/12)*$D$72),2)</f>
        <v>7.8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9" customHeight="1">
      <c r="A73" s="167" t="s">
        <v>85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9.75" customHeight="1">
      <c r="A74" s="167" t="s">
        <v>86</v>
      </c>
      <c r="B74" s="165"/>
      <c r="C74" s="165"/>
      <c r="D74" s="165"/>
      <c r="E74" s="16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>
      <c r="A75" s="66" t="s">
        <v>14</v>
      </c>
      <c r="B75" s="168" t="s">
        <v>87</v>
      </c>
      <c r="C75" s="169"/>
      <c r="D75" s="170"/>
      <c r="E75" s="67">
        <f>ROUND((E72*0.08),2)</f>
        <v>0.62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1.75" customHeight="1">
      <c r="A76" s="171" t="s">
        <v>88</v>
      </c>
      <c r="B76" s="172"/>
      <c r="C76" s="172"/>
      <c r="D76" s="172"/>
      <c r="E76" s="1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64" t="s">
        <v>17</v>
      </c>
      <c r="B77" s="174" t="s">
        <v>89</v>
      </c>
      <c r="C77" s="165"/>
      <c r="D77" s="166"/>
      <c r="E77" s="61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8.25" customHeight="1">
      <c r="A78" s="167" t="s">
        <v>90</v>
      </c>
      <c r="B78" s="165"/>
      <c r="C78" s="165"/>
      <c r="D78" s="165"/>
      <c r="E78" s="16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" customHeight="1">
      <c r="A79" s="64" t="s">
        <v>19</v>
      </c>
      <c r="B79" s="175" t="s">
        <v>91</v>
      </c>
      <c r="C79" s="165"/>
      <c r="D79" s="166"/>
      <c r="E79" s="60">
        <f>ROUND((((E27/30)/12)*7*1),2)</f>
        <v>36.4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42" customHeight="1">
      <c r="A80" s="176" t="s">
        <v>92</v>
      </c>
      <c r="B80" s="172"/>
      <c r="C80" s="172"/>
      <c r="D80" s="172"/>
      <c r="E80" s="1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6.25" customHeight="1">
      <c r="A81" s="44" t="s">
        <v>29</v>
      </c>
      <c r="B81" s="177" t="s">
        <v>93</v>
      </c>
      <c r="C81" s="178"/>
      <c r="D81" s="179"/>
      <c r="E81" s="32">
        <f>ROUND(($D$49*E79),2)</f>
        <v>14.49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69" t="s">
        <v>31</v>
      </c>
      <c r="B82" s="174" t="s">
        <v>94</v>
      </c>
      <c r="C82" s="165"/>
      <c r="D82" s="166"/>
      <c r="E82" s="70">
        <f>ROUND(((E27+E33+E35)*0.4*0.08*1),2)</f>
        <v>72.150000000000006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44.25" customHeight="1">
      <c r="A83" s="176" t="s">
        <v>271</v>
      </c>
      <c r="B83" s="172"/>
      <c r="C83" s="172"/>
      <c r="D83" s="172"/>
      <c r="E83" s="1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85" t="s">
        <v>96</v>
      </c>
      <c r="B84" s="165"/>
      <c r="C84" s="165"/>
      <c r="D84" s="166"/>
      <c r="E84" s="32">
        <f>ROUND((E72+E75+E77+E79+E81+E82),2)</f>
        <v>131.46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50"/>
      <c r="B86" s="50"/>
      <c r="C86" s="50"/>
      <c r="D86" s="50"/>
      <c r="E86" s="3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3" customHeight="1">
      <c r="A87" s="188" t="s">
        <v>97</v>
      </c>
      <c r="B87" s="165"/>
      <c r="C87" s="166"/>
      <c r="D87" s="63" t="s">
        <v>36</v>
      </c>
      <c r="E87" s="38" t="s">
        <v>37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64" t="s">
        <v>98</v>
      </c>
      <c r="B88" s="165"/>
      <c r="C88" s="165"/>
      <c r="D88" s="165"/>
      <c r="E88" s="1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66" t="s">
        <v>12</v>
      </c>
      <c r="B89" s="40" t="s">
        <v>99</v>
      </c>
      <c r="C89" s="34"/>
      <c r="D89" s="34"/>
      <c r="E89" s="67">
        <f>ROUND(((E27+E69+E84)*12.1/100/12),2)</f>
        <v>40.9</v>
      </c>
      <c r="F89" s="2"/>
      <c r="G89" s="10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9.25" customHeight="1">
      <c r="A90" s="197" t="s">
        <v>100</v>
      </c>
      <c r="B90" s="169"/>
      <c r="C90" s="169"/>
      <c r="D90" s="169"/>
      <c r="E90" s="170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46.5" customHeight="1">
      <c r="A91" s="190" t="s">
        <v>14</v>
      </c>
      <c r="B91" s="192" t="s">
        <v>101</v>
      </c>
      <c r="C91" s="179"/>
      <c r="D91" s="58" t="s">
        <v>102</v>
      </c>
      <c r="E91" s="195">
        <f>ROUND((((E27/30)/12)*$D$92),2)</f>
        <v>15.6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91"/>
      <c r="B92" s="193"/>
      <c r="C92" s="194"/>
      <c r="D92" s="55">
        <v>3</v>
      </c>
      <c r="E92" s="19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" customHeight="1">
      <c r="A93" s="167" t="s">
        <v>103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6" customHeight="1">
      <c r="A94" s="167" t="s">
        <v>104</v>
      </c>
      <c r="B94" s="165"/>
      <c r="C94" s="165"/>
      <c r="D94" s="165"/>
      <c r="E94" s="166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3.75" customHeight="1">
      <c r="A95" s="190" t="s">
        <v>17</v>
      </c>
      <c r="B95" s="198" t="s">
        <v>105</v>
      </c>
      <c r="C95" s="17" t="s">
        <v>106</v>
      </c>
      <c r="D95" s="17" t="s">
        <v>107</v>
      </c>
      <c r="E95" s="195">
        <f>ROUND((((E27/30)/12)*$C$96*$D$96),2)</f>
        <v>0.78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91"/>
      <c r="B96" s="191"/>
      <c r="C96" s="7">
        <v>5</v>
      </c>
      <c r="D96" s="73">
        <v>0.03</v>
      </c>
      <c r="E96" s="19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39" customHeight="1">
      <c r="A97" s="206" t="s">
        <v>108</v>
      </c>
      <c r="B97" s="207"/>
      <c r="C97" s="207"/>
      <c r="D97" s="207"/>
      <c r="E97" s="20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39" customHeight="1">
      <c r="A98" s="167" t="s">
        <v>109</v>
      </c>
      <c r="B98" s="165"/>
      <c r="C98" s="165"/>
      <c r="D98" s="165"/>
      <c r="E98" s="166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5.25" customHeight="1">
      <c r="A99" s="64" t="s">
        <v>19</v>
      </c>
      <c r="B99" s="200" t="s">
        <v>110</v>
      </c>
      <c r="C99" s="178"/>
      <c r="D99" s="178"/>
      <c r="E99" s="61">
        <f>ROUND(((E89+E91+E95)*D49),2)</f>
        <v>22.8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4" customHeight="1">
      <c r="A100" s="209" t="s">
        <v>111</v>
      </c>
      <c r="B100" s="165"/>
      <c r="C100" s="165"/>
      <c r="D100" s="165"/>
      <c r="E100" s="166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0.75" customHeight="1">
      <c r="A101" s="190" t="s">
        <v>29</v>
      </c>
      <c r="B101" s="210" t="s">
        <v>112</v>
      </c>
      <c r="C101" s="17" t="s">
        <v>113</v>
      </c>
      <c r="D101" s="58" t="s">
        <v>107</v>
      </c>
      <c r="E101" s="195">
        <f>ROUND((((E27/30)/12)*$C$102*$D$102),2)</f>
        <v>2.34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18" customHeight="1">
      <c r="A102" s="191"/>
      <c r="B102" s="191"/>
      <c r="C102" s="7">
        <v>15</v>
      </c>
      <c r="D102" s="73">
        <v>0.03</v>
      </c>
      <c r="E102" s="19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40.5" customHeight="1">
      <c r="A103" s="211" t="s">
        <v>114</v>
      </c>
      <c r="B103" s="212"/>
      <c r="C103" s="212"/>
      <c r="D103" s="212"/>
      <c r="E103" s="2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53.25" customHeight="1">
      <c r="A104" s="167" t="s">
        <v>115</v>
      </c>
      <c r="B104" s="165"/>
      <c r="C104" s="165"/>
      <c r="D104" s="165"/>
      <c r="E104" s="166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23.25" customHeight="1">
      <c r="A105" s="44" t="s">
        <v>31</v>
      </c>
      <c r="B105" s="180" t="s">
        <v>116</v>
      </c>
      <c r="C105" s="165"/>
      <c r="D105" s="166"/>
      <c r="E105" s="74">
        <f>ROUND(((E27/30/12)*5*30%),2)</f>
        <v>7.8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" customHeight="1">
      <c r="A106" s="199" t="s">
        <v>117</v>
      </c>
      <c r="B106" s="165"/>
      <c r="C106" s="165"/>
      <c r="D106" s="165"/>
      <c r="E106" s="166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6" customHeight="1">
      <c r="A107" s="44" t="s">
        <v>118</v>
      </c>
      <c r="B107" s="203" t="s">
        <v>119</v>
      </c>
      <c r="C107" s="204"/>
      <c r="D107" s="205"/>
      <c r="E107" s="74">
        <f>ROUND(((E101+E105)*8%),2)</f>
        <v>0.81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" customHeight="1">
      <c r="A108" s="199" t="s">
        <v>120</v>
      </c>
      <c r="B108" s="165"/>
      <c r="C108" s="165"/>
      <c r="D108" s="165"/>
      <c r="E108" s="166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18.75" customHeight="1">
      <c r="A109" s="44" t="s">
        <v>33</v>
      </c>
      <c r="B109" s="180" t="s">
        <v>121</v>
      </c>
      <c r="C109" s="165"/>
      <c r="D109" s="166"/>
      <c r="E109" s="4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36" customHeight="1">
      <c r="A110" s="46" t="s">
        <v>61</v>
      </c>
      <c r="B110" s="200" t="s">
        <v>122</v>
      </c>
      <c r="C110" s="178"/>
      <c r="D110" s="178"/>
      <c r="E110" s="49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201" t="s">
        <v>123</v>
      </c>
      <c r="B111" s="165"/>
      <c r="C111" s="165"/>
      <c r="D111" s="166"/>
      <c r="E111" s="32">
        <f>E89+E91+E95+E99+E101+E105+E107</f>
        <v>91.03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75"/>
      <c r="B113" s="75"/>
      <c r="C113" s="75"/>
      <c r="D113" s="75"/>
      <c r="E113" s="3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15.75" customHeight="1">
      <c r="A114" s="164" t="s">
        <v>124</v>
      </c>
      <c r="B114" s="165"/>
      <c r="C114" s="165"/>
      <c r="D114" s="165"/>
      <c r="E114" s="166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9.25" customHeight="1">
      <c r="A115" s="202" t="s">
        <v>12</v>
      </c>
      <c r="B115" s="210" t="s">
        <v>125</v>
      </c>
      <c r="C115" s="76" t="s">
        <v>126</v>
      </c>
      <c r="D115" s="76" t="s">
        <v>107</v>
      </c>
      <c r="E115" s="43" t="s">
        <v>47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15.75" customHeight="1">
      <c r="A116" s="191"/>
      <c r="B116" s="191"/>
      <c r="C116" s="7">
        <v>4</v>
      </c>
      <c r="D116" s="73">
        <v>0.05</v>
      </c>
      <c r="E116" s="32">
        <f>ROUND(((E27+E27/3)*(4/12)/12*($D$116)),2)</f>
        <v>3.47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39" customHeight="1">
      <c r="A117" s="211" t="s">
        <v>127</v>
      </c>
      <c r="B117" s="212"/>
      <c r="C117" s="212"/>
      <c r="D117" s="212"/>
      <c r="E117" s="2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0.5" customHeight="1">
      <c r="A118" s="167" t="s">
        <v>128</v>
      </c>
      <c r="B118" s="165"/>
      <c r="C118" s="165"/>
      <c r="D118" s="165"/>
      <c r="E118" s="166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9.75" customHeight="1">
      <c r="A119" s="44" t="s">
        <v>14</v>
      </c>
      <c r="B119" s="215" t="s">
        <v>129</v>
      </c>
      <c r="C119" s="165"/>
      <c r="D119" s="166"/>
      <c r="E119" s="32">
        <f>ROUND((E116*$D$49),2)</f>
        <v>1.38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2.25" customHeight="1">
      <c r="A120" s="216" t="s">
        <v>130</v>
      </c>
      <c r="B120" s="169"/>
      <c r="C120" s="169"/>
      <c r="D120" s="169"/>
      <c r="E120" s="170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2" customHeight="1">
      <c r="A121" s="46" t="s">
        <v>17</v>
      </c>
      <c r="B121" s="217" t="s">
        <v>131</v>
      </c>
      <c r="C121" s="207"/>
      <c r="D121" s="208"/>
      <c r="E121" s="49">
        <f>ROUND(((E27+E33)*(4/12)*$D$116*$D$46),2)</f>
        <v>2.7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3.5" customHeight="1">
      <c r="A122" s="181" t="s">
        <v>132</v>
      </c>
      <c r="B122" s="165"/>
      <c r="C122" s="165"/>
      <c r="D122" s="165"/>
      <c r="E122" s="16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01" t="s">
        <v>133</v>
      </c>
      <c r="B123" s="165"/>
      <c r="C123" s="165"/>
      <c r="D123" s="166"/>
      <c r="E123" s="32">
        <f>ROUND((E116+E119+E121),2)</f>
        <v>7.55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75"/>
      <c r="B124" s="75"/>
      <c r="C124" s="75"/>
      <c r="D124" s="75"/>
      <c r="E124" s="3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25"/>
      <c r="C125" s="25"/>
      <c r="D125" s="2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82" t="s">
        <v>134</v>
      </c>
      <c r="B126" s="165"/>
      <c r="C126" s="165"/>
      <c r="D126" s="165"/>
      <c r="E126" s="166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59" t="s">
        <v>135</v>
      </c>
      <c r="B127" s="180" t="s">
        <v>136</v>
      </c>
      <c r="C127" s="165"/>
      <c r="D127" s="166"/>
      <c r="E127" s="60">
        <f>E111</f>
        <v>91.03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59" t="s">
        <v>137</v>
      </c>
      <c r="B128" s="180" t="s">
        <v>138</v>
      </c>
      <c r="C128" s="165"/>
      <c r="D128" s="166"/>
      <c r="E128" s="61">
        <f>E123</f>
        <v>7.55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87" t="s">
        <v>139</v>
      </c>
      <c r="B129" s="165"/>
      <c r="C129" s="165"/>
      <c r="D129" s="166"/>
      <c r="E129" s="60">
        <f>SUM(E127:E128)</f>
        <v>98.58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57"/>
      <c r="B130" s="57"/>
      <c r="C130" s="57"/>
      <c r="D130" s="57"/>
      <c r="E130" s="77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18" t="s">
        <v>140</v>
      </c>
      <c r="B131" s="165"/>
      <c r="C131" s="165"/>
      <c r="D131" s="166"/>
      <c r="E131" s="78" t="s">
        <v>37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29" t="s">
        <v>12</v>
      </c>
      <c r="B132" s="180" t="s">
        <v>141</v>
      </c>
      <c r="C132" s="165"/>
      <c r="D132" s="166"/>
      <c r="E132" s="79">
        <f>'LIMPEZA FÓRUM'!E131</f>
        <v>47.064999999999998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3"/>
      <c r="U132" s="3"/>
      <c r="V132" s="3"/>
      <c r="W132" s="3"/>
      <c r="X132" s="3"/>
      <c r="Y132" s="3"/>
      <c r="Z132" s="3"/>
    </row>
    <row r="133" spans="1:26" ht="15.75" customHeight="1">
      <c r="A133" s="80" t="s">
        <v>14</v>
      </c>
      <c r="B133" s="219" t="s">
        <v>142</v>
      </c>
      <c r="C133" s="165"/>
      <c r="D133" s="166"/>
      <c r="E133" s="79">
        <f>'LIMPEZA FÓRUM'!E132</f>
        <v>1330.31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80" t="s">
        <v>17</v>
      </c>
      <c r="B134" s="81" t="s">
        <v>143</v>
      </c>
      <c r="C134" s="82"/>
      <c r="D134" s="83"/>
      <c r="E134" s="79">
        <f>'LIMPEZA FÓRUM'!E133</f>
        <v>19.03</v>
      </c>
      <c r="F134" s="101"/>
      <c r="G134" s="11"/>
      <c r="H134" s="1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19</v>
      </c>
      <c r="B135" s="219" t="s">
        <v>144</v>
      </c>
      <c r="C135" s="165"/>
      <c r="D135" s="166"/>
      <c r="E135" s="79">
        <f>'LIMPEZA FÓRUM'!E134</f>
        <v>26.29</v>
      </c>
      <c r="F135" s="10"/>
      <c r="G135" s="101"/>
      <c r="H135" s="101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29" t="s">
        <v>29</v>
      </c>
      <c r="B136" s="180" t="s">
        <v>74</v>
      </c>
      <c r="C136" s="165"/>
      <c r="D136" s="166"/>
      <c r="E136" s="5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180" t="s">
        <v>145</v>
      </c>
      <c r="B137" s="165"/>
      <c r="C137" s="165"/>
      <c r="D137" s="166"/>
      <c r="E137" s="32">
        <f>SUM(E132:E136)</f>
        <v>1422.6949999999999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24"/>
      <c r="B138" s="24"/>
      <c r="C138" s="24"/>
      <c r="D138" s="24"/>
      <c r="E138" s="3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84"/>
      <c r="B139" s="85"/>
      <c r="C139" s="1"/>
      <c r="D139" s="36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218" t="s">
        <v>146</v>
      </c>
      <c r="B140" s="165"/>
      <c r="C140" s="166"/>
      <c r="D140" s="86" t="s">
        <v>46</v>
      </c>
      <c r="E140" s="78" t="s">
        <v>37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59" t="s">
        <v>12</v>
      </c>
      <c r="B141" s="87" t="s">
        <v>147</v>
      </c>
      <c r="C141" s="88"/>
      <c r="D141" s="89">
        <v>4.2900000000000001E-2</v>
      </c>
      <c r="E141" s="32">
        <f>(E27+E69+E84+E129+E137)*D141</f>
        <v>239.28679417500001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187" t="s">
        <v>148</v>
      </c>
      <c r="B142" s="165"/>
      <c r="C142" s="165"/>
      <c r="D142" s="165"/>
      <c r="E142" s="16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59" t="s">
        <v>14</v>
      </c>
      <c r="B143" s="87" t="s">
        <v>149</v>
      </c>
      <c r="C143" s="88"/>
      <c r="D143" s="89">
        <v>4.3200000000000002E-2</v>
      </c>
      <c r="E143" s="32">
        <f>(E27+E69+E84+E129+E137+D141)*D143</f>
        <v>240.96198168000004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187" t="s">
        <v>150</v>
      </c>
      <c r="B144" s="165"/>
      <c r="C144" s="165"/>
      <c r="D144" s="165"/>
      <c r="E144" s="16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 t="s">
        <v>17</v>
      </c>
      <c r="B145" s="87" t="s">
        <v>151</v>
      </c>
      <c r="C145" s="88"/>
      <c r="D145" s="7"/>
      <c r="E145" s="9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59"/>
      <c r="B146" s="87" t="s">
        <v>152</v>
      </c>
      <c r="C146" s="88"/>
      <c r="D146" s="91">
        <f>(1-(D148+D149+D151))/100</f>
        <v>9.134999999999999E-3</v>
      </c>
      <c r="E146" s="32">
        <f>ROUND((E27+E69+E84+E129+E137+E141+E143)/$D$146/100,2)</f>
        <v>6631.67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 t="s">
        <v>153</v>
      </c>
      <c r="B147" s="29" t="s">
        <v>154</v>
      </c>
      <c r="C147" s="30"/>
      <c r="D147" s="4"/>
      <c r="E147" s="3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155</v>
      </c>
      <c r="C148" s="30"/>
      <c r="D148" s="92">
        <v>6.4999999999999997E-3</v>
      </c>
      <c r="E148" s="32">
        <f>E146*D148</f>
        <v>43.105854999999998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/>
      <c r="B149" s="29" t="s">
        <v>156</v>
      </c>
      <c r="C149" s="30"/>
      <c r="D149" s="92">
        <v>0.03</v>
      </c>
      <c r="E149" s="32">
        <f>E146*D149</f>
        <v>198.95009999999999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 t="s">
        <v>157</v>
      </c>
      <c r="B150" s="29" t="s">
        <v>158</v>
      </c>
      <c r="C150" s="30"/>
      <c r="D150" s="92"/>
      <c r="E150" s="3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159</v>
      </c>
      <c r="C151" s="30"/>
      <c r="D151" s="92">
        <v>0.05</v>
      </c>
      <c r="E151" s="32">
        <f>E146*D151</f>
        <v>331.58350000000002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44"/>
      <c r="B152" s="29" t="s">
        <v>160</v>
      </c>
      <c r="C152" s="30"/>
      <c r="D152" s="92">
        <f>SUM(D148:D151)</f>
        <v>8.6499999999999994E-2</v>
      </c>
      <c r="E152" s="32">
        <f>E141+E143+E148+E149+E151</f>
        <v>1053.8882308550001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84"/>
      <c r="B153" s="1"/>
      <c r="C153" s="1"/>
      <c r="D153" s="93"/>
      <c r="E153" s="3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15.75" customHeight="1">
      <c r="A154" s="57"/>
      <c r="B154" s="57"/>
      <c r="C154" s="57"/>
      <c r="D154" s="57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30" customHeight="1">
      <c r="A155" s="218" t="s">
        <v>161</v>
      </c>
      <c r="B155" s="165"/>
      <c r="C155" s="165"/>
      <c r="D155" s="166"/>
      <c r="E155" s="94" t="s">
        <v>162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182" t="s">
        <v>163</v>
      </c>
      <c r="B156" s="165"/>
      <c r="C156" s="165"/>
      <c r="D156" s="166"/>
      <c r="E156" s="17" t="s">
        <v>47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12</v>
      </c>
      <c r="B157" s="187" t="s">
        <v>164</v>
      </c>
      <c r="C157" s="165"/>
      <c r="D157" s="166"/>
      <c r="E157" s="32">
        <f>E27</f>
        <v>1872.136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14</v>
      </c>
      <c r="B158" s="187" t="s">
        <v>165</v>
      </c>
      <c r="C158" s="165"/>
      <c r="D158" s="166"/>
      <c r="E158" s="32">
        <f>E69</f>
        <v>2052.9097500000003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17</v>
      </c>
      <c r="B159" s="187" t="s">
        <v>166</v>
      </c>
      <c r="C159" s="165"/>
      <c r="D159" s="166"/>
      <c r="E159" s="32">
        <f>E84</f>
        <v>131.46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19</v>
      </c>
      <c r="B160" s="187" t="s">
        <v>167</v>
      </c>
      <c r="C160" s="165"/>
      <c r="D160" s="166"/>
      <c r="E160" s="32">
        <f>E129</f>
        <v>98.58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44" t="s">
        <v>29</v>
      </c>
      <c r="B161" s="187" t="s">
        <v>168</v>
      </c>
      <c r="C161" s="165"/>
      <c r="D161" s="166"/>
      <c r="E161" s="32">
        <f>E137</f>
        <v>1422.6949999999999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187" t="s">
        <v>169</v>
      </c>
      <c r="B162" s="165"/>
      <c r="C162" s="165"/>
      <c r="D162" s="166"/>
      <c r="E162" s="32">
        <f>SUM(E157:E161)</f>
        <v>5577.7807499999999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44" t="s">
        <v>31</v>
      </c>
      <c r="B163" s="187" t="s">
        <v>170</v>
      </c>
      <c r="C163" s="165"/>
      <c r="D163" s="166"/>
      <c r="E163" s="32">
        <f>E152</f>
        <v>1053.8882308550001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223" t="s">
        <v>171</v>
      </c>
      <c r="B164" s="165"/>
      <c r="C164" s="165"/>
      <c r="D164" s="166"/>
      <c r="E164" s="79">
        <f>E162+E163</f>
        <v>6631.668980855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5.75" customHeight="1">
      <c r="A165" s="187" t="s">
        <v>172</v>
      </c>
      <c r="B165" s="165"/>
      <c r="C165" s="165"/>
      <c r="D165" s="166"/>
      <c r="E165" s="95">
        <v>3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187" t="s">
        <v>173</v>
      </c>
      <c r="B166" s="165"/>
      <c r="C166" s="165"/>
      <c r="D166" s="166"/>
      <c r="E166" s="32">
        <f>ROUND(E165*E164,2)</f>
        <v>19895.009999999998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87" t="s">
        <v>174</v>
      </c>
      <c r="B167" s="165"/>
      <c r="C167" s="165"/>
      <c r="D167" s="166"/>
      <c r="E167" s="32">
        <f>ROUND((E166*12),2)</f>
        <v>238740.12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1"/>
      <c r="C169" s="1"/>
      <c r="D169" s="26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64" t="s">
        <v>175</v>
      </c>
      <c r="B170" s="165"/>
      <c r="C170" s="165"/>
      <c r="D170" s="165"/>
      <c r="E170" s="166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20" t="s">
        <v>176</v>
      </c>
      <c r="B171" s="165"/>
      <c r="C171" s="165"/>
      <c r="D171" s="166"/>
      <c r="E171" s="43" t="s">
        <v>47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80" t="s">
        <v>48</v>
      </c>
      <c r="B172" s="165"/>
      <c r="C172" s="165"/>
      <c r="D172" s="166"/>
      <c r="E172" s="32">
        <f>E33</f>
        <v>155.94999999999999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68" t="s">
        <v>177</v>
      </c>
      <c r="B173" s="169"/>
      <c r="C173" s="169"/>
      <c r="D173" s="170"/>
      <c r="E173" s="67">
        <f>E35</f>
        <v>226.53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74" t="s">
        <v>89</v>
      </c>
      <c r="B174" s="165"/>
      <c r="C174" s="165"/>
      <c r="D174" s="166"/>
      <c r="E174" s="61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21" t="s">
        <v>94</v>
      </c>
      <c r="B175" s="172"/>
      <c r="C175" s="172"/>
      <c r="D175" s="173"/>
      <c r="E175" s="96">
        <f>E82</f>
        <v>72.150000000000006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80" t="s">
        <v>178</v>
      </c>
      <c r="B176" s="165"/>
      <c r="C176" s="165"/>
      <c r="D176" s="166"/>
      <c r="E176" s="32">
        <f>SUM(E172:E175)</f>
        <v>454.63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8.5" customHeight="1">
      <c r="A177" s="187" t="s">
        <v>179</v>
      </c>
      <c r="B177" s="165"/>
      <c r="C177" s="166"/>
      <c r="D177" s="97">
        <v>7.8200000000000006E-2</v>
      </c>
      <c r="E177" s="32">
        <f>ROUND((E27*$D$177),2)</f>
        <v>146.4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80" t="s">
        <v>180</v>
      </c>
      <c r="B178" s="165"/>
      <c r="C178" s="165"/>
      <c r="D178" s="166"/>
      <c r="E178" s="32">
        <f>SUM(E176:E177)</f>
        <v>601.03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4"/>
      <c r="B179" s="24"/>
      <c r="C179" s="24"/>
      <c r="D179" s="24"/>
      <c r="E179" s="3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22" t="s">
        <v>287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14" t="s">
        <v>181</v>
      </c>
      <c r="B181" s="172"/>
      <c r="C181" s="1"/>
      <c r="D181" s="26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14" t="s">
        <v>182</v>
      </c>
      <c r="B182" s="172"/>
      <c r="C182" s="1"/>
      <c r="D182" s="2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 t="s">
        <v>285</v>
      </c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100:E100"/>
    <mergeCell ref="A101:A102"/>
    <mergeCell ref="B101:B102"/>
    <mergeCell ref="E101:E102"/>
    <mergeCell ref="B66:D66"/>
    <mergeCell ref="A67:D67"/>
    <mergeCell ref="B68:D68"/>
    <mergeCell ref="A69:D69"/>
    <mergeCell ref="A71:C71"/>
    <mergeCell ref="B72:C72"/>
    <mergeCell ref="A97:E97"/>
    <mergeCell ref="A98:E98"/>
    <mergeCell ref="B99:D99"/>
    <mergeCell ref="B82:D82"/>
    <mergeCell ref="A83:E83"/>
    <mergeCell ref="A84:D84"/>
    <mergeCell ref="A87:C87"/>
    <mergeCell ref="A88:E88"/>
    <mergeCell ref="E91:E92"/>
    <mergeCell ref="E95:E96"/>
    <mergeCell ref="A90:E90"/>
    <mergeCell ref="A91:A92"/>
    <mergeCell ref="B91:C92"/>
    <mergeCell ref="A93:E93"/>
    <mergeCell ref="B48:C48"/>
    <mergeCell ref="A49:C49"/>
    <mergeCell ref="A50:E50"/>
    <mergeCell ref="A52:E52"/>
    <mergeCell ref="A58:E58"/>
    <mergeCell ref="A60:E60"/>
    <mergeCell ref="A62:C62"/>
    <mergeCell ref="A64:E64"/>
    <mergeCell ref="B65:D65"/>
    <mergeCell ref="A37:D37"/>
    <mergeCell ref="A40:E40"/>
    <mergeCell ref="B41:C41"/>
    <mergeCell ref="B42:C42"/>
    <mergeCell ref="B43:C43"/>
    <mergeCell ref="B44:C44"/>
    <mergeCell ref="B45:C45"/>
    <mergeCell ref="B46:C46"/>
    <mergeCell ref="B47:C47"/>
    <mergeCell ref="B16:D16"/>
    <mergeCell ref="B19:D19"/>
    <mergeCell ref="A22:C22"/>
    <mergeCell ref="B27:C27"/>
    <mergeCell ref="A30:C30"/>
    <mergeCell ref="A31:E31"/>
    <mergeCell ref="A34:E34"/>
    <mergeCell ref="A36:E36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8:D178"/>
    <mergeCell ref="A180:B180"/>
    <mergeCell ref="A181:B181"/>
    <mergeCell ref="A182:B182"/>
    <mergeCell ref="A166:D166"/>
    <mergeCell ref="A167:D167"/>
    <mergeCell ref="A170:E170"/>
    <mergeCell ref="A171:D171"/>
    <mergeCell ref="A172:D172"/>
    <mergeCell ref="A173:D173"/>
    <mergeCell ref="A174:D174"/>
    <mergeCell ref="B160:D160"/>
    <mergeCell ref="B161:D161"/>
    <mergeCell ref="A162:D162"/>
    <mergeCell ref="B163:D163"/>
    <mergeCell ref="A164:D164"/>
    <mergeCell ref="A165:D165"/>
    <mergeCell ref="A175:D175"/>
    <mergeCell ref="A176:D176"/>
    <mergeCell ref="A177:C177"/>
    <mergeCell ref="A137:D137"/>
    <mergeCell ref="A140:C140"/>
    <mergeCell ref="A142:E142"/>
    <mergeCell ref="A144:E144"/>
    <mergeCell ref="A155:D155"/>
    <mergeCell ref="A156:D156"/>
    <mergeCell ref="B157:D157"/>
    <mergeCell ref="B158:D158"/>
    <mergeCell ref="B159:D159"/>
    <mergeCell ref="A126:E126"/>
    <mergeCell ref="B127:D127"/>
    <mergeCell ref="B128:D128"/>
    <mergeCell ref="A129:D129"/>
    <mergeCell ref="A131:D131"/>
    <mergeCell ref="B132:D132"/>
    <mergeCell ref="B133:D133"/>
    <mergeCell ref="B135:D135"/>
    <mergeCell ref="B136:D136"/>
    <mergeCell ref="A115:A116"/>
    <mergeCell ref="B115:B116"/>
    <mergeCell ref="A117:E117"/>
    <mergeCell ref="A118:E118"/>
    <mergeCell ref="B119:D119"/>
    <mergeCell ref="A120:E120"/>
    <mergeCell ref="B121:D121"/>
    <mergeCell ref="A122:E122"/>
    <mergeCell ref="A123:D123"/>
    <mergeCell ref="A103:E103"/>
    <mergeCell ref="A104:E104"/>
    <mergeCell ref="B105:D105"/>
    <mergeCell ref="A106:E106"/>
    <mergeCell ref="A108:E108"/>
    <mergeCell ref="B109:D109"/>
    <mergeCell ref="B110:D110"/>
    <mergeCell ref="A111:D111"/>
    <mergeCell ref="A114:E114"/>
    <mergeCell ref="B107:D107"/>
    <mergeCell ref="A94:E94"/>
    <mergeCell ref="A95:A96"/>
    <mergeCell ref="B95:B96"/>
    <mergeCell ref="A73:E73"/>
    <mergeCell ref="A74:E74"/>
    <mergeCell ref="B75:D75"/>
    <mergeCell ref="A76:E76"/>
    <mergeCell ref="B77:D77"/>
    <mergeCell ref="A78:E78"/>
    <mergeCell ref="B79:D79"/>
    <mergeCell ref="A80:E80"/>
    <mergeCell ref="B81:D81"/>
  </mergeCells>
  <pageMargins left="0.7" right="0.7" top="0.75" bottom="0.75" header="0" footer="0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3"/>
  <sheetViews>
    <sheetView topLeftCell="A4" workbookViewId="0">
      <selection activeCell="A181" sqref="A1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186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186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3.7</v>
      </c>
      <c r="E52" s="32">
        <f>IF(ROUND((D52*2*21-C52*E23),2)&lt;0,0,ROUND((D52*2*21-C52*E23),2))</f>
        <v>75.17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7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5.75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739.48975000000007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739.48975000000007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1653.64975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3.2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6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.7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4.7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7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3.2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0.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3.2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1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4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0.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31.1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1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39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2.7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39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37.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17.03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15.7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2.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3.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7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1.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39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27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.7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0.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67.650000000000006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38.2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2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7.7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4.2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39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67.650000000000006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73.050000000000011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'[1]FÓRUM CARIRI'!$F$62</f>
        <v>1252.5899999999999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40.450000000000003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47.33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1387.4349999999999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194.99228677500003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196.35772248000004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5288.3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34.373950000000001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158.649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158.649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743.02195925500007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1653.64975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73.050000000000011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1387.4349999999999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4545.2747500000005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743.02195925500007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5288.2967092550007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v>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15864.89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190378.68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287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285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1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187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187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23.2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4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4.8</v>
      </c>
      <c r="E52" s="32">
        <f>IF(ROUND((D52*2*21-C52*E23),2)&lt;0,0,ROUND((D52*2*21-C52*E23),2))</f>
        <v>121.37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785.68975000000012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785.68975000000012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1699.8497500000003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7.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.7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5.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3.2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4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38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4.7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8.2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1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4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9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31.57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0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1.2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2.2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0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6.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0.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17.22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9.2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9.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8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.7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0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7.7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2.7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68.31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3.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9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6.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4.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7.2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3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68.31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73.710000000000008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[1]CAUCAIA!$F$62</f>
        <v>483.73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43.11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594.70500000000004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162.99446377500001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164.13613848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4517.28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29.362319999999997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135.51839999999999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225.864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717.87532225500001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1699.8497500000003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73.710000000000008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594.70500000000004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3799.4047500000001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717.87532225500001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4517.2800722550001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9034.56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108414.72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6.7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287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 t="s">
        <v>285</v>
      </c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1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188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188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5.95</v>
      </c>
      <c r="E52" s="32">
        <f>IF(ROUND((D52*2*21-C52*E23),2)&lt;0,0,ROUND((D52*2*21-C52*E23),2))</f>
        <v>169.67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5.75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833.98975000000007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833.98975000000007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1748.14975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2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4.2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0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0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3.2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0.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4.7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9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5.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3.2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4.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32.06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103"/>
      <c r="V91" s="103"/>
      <c r="W91" s="103"/>
      <c r="X91" s="103"/>
      <c r="Y91" s="103"/>
      <c r="Z91" s="103"/>
    </row>
    <row r="92" spans="1:26" ht="33" customHeight="1">
      <c r="A92" s="167" t="s">
        <v>103</v>
      </c>
      <c r="B92" s="165"/>
      <c r="C92" s="165"/>
      <c r="D92" s="165"/>
      <c r="E92" s="166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3"/>
      <c r="U92" s="103"/>
      <c r="V92" s="103"/>
      <c r="W92" s="103"/>
      <c r="X92" s="103"/>
      <c r="Y92" s="103"/>
      <c r="Z92" s="103"/>
    </row>
    <row r="93" spans="1:26" ht="46.5" customHeight="1">
      <c r="A93" s="167" t="s">
        <v>104</v>
      </c>
      <c r="B93" s="165"/>
      <c r="C93" s="165"/>
      <c r="D93" s="165"/>
      <c r="E93" s="166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3"/>
      <c r="U93" s="103"/>
      <c r="V93" s="103"/>
      <c r="W93" s="103"/>
      <c r="X93" s="103"/>
      <c r="Y93" s="103"/>
      <c r="Z93" s="10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3"/>
      <c r="U94" s="103"/>
      <c r="V94" s="103"/>
      <c r="W94" s="103"/>
      <c r="X94" s="103"/>
      <c r="Y94" s="103"/>
      <c r="Z94" s="10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103"/>
      <c r="V95" s="103"/>
      <c r="W95" s="103"/>
      <c r="X95" s="103"/>
      <c r="Y95" s="103"/>
      <c r="Z95" s="103"/>
    </row>
    <row r="96" spans="1:26" ht="49.5" customHeight="1">
      <c r="A96" s="206" t="s">
        <v>108</v>
      </c>
      <c r="B96" s="207"/>
      <c r="C96" s="207"/>
      <c r="D96" s="207"/>
      <c r="E96" s="208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3"/>
      <c r="V96" s="103"/>
      <c r="W96" s="103"/>
      <c r="X96" s="103"/>
      <c r="Y96" s="103"/>
      <c r="Z96" s="103"/>
    </row>
    <row r="97" spans="1:26" ht="51" customHeight="1">
      <c r="A97" s="167" t="s">
        <v>109</v>
      </c>
      <c r="B97" s="165"/>
      <c r="C97" s="165"/>
      <c r="D97" s="165"/>
      <c r="E97" s="166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3"/>
      <c r="U97" s="103"/>
      <c r="V97" s="103"/>
      <c r="W97" s="103"/>
      <c r="X97" s="103"/>
      <c r="Y97" s="103"/>
      <c r="Z97" s="103"/>
    </row>
    <row r="98" spans="1:26" ht="48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17.420000000000002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3"/>
      <c r="V98" s="103"/>
      <c r="W98" s="103"/>
      <c r="X98" s="103"/>
      <c r="Y98" s="103"/>
      <c r="Z98" s="103"/>
    </row>
    <row r="99" spans="1:26" ht="35.25" customHeight="1">
      <c r="A99" s="209" t="s">
        <v>111</v>
      </c>
      <c r="B99" s="165"/>
      <c r="C99" s="165"/>
      <c r="D99" s="165"/>
      <c r="E99" s="166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3"/>
      <c r="U99" s="103"/>
      <c r="V99" s="103"/>
      <c r="W99" s="103"/>
      <c r="X99" s="103"/>
      <c r="Y99" s="103"/>
      <c r="Z99" s="10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3"/>
      <c r="U100" s="103"/>
      <c r="V100" s="103"/>
      <c r="W100" s="103"/>
      <c r="X100" s="103"/>
      <c r="Y100" s="103"/>
      <c r="Z100" s="103"/>
    </row>
    <row r="101" spans="1:26" ht="25.5" customHeight="1">
      <c r="A101" s="191"/>
      <c r="B101" s="191"/>
      <c r="C101" s="7">
        <v>15</v>
      </c>
      <c r="D101" s="73">
        <v>0.03</v>
      </c>
      <c r="E101" s="191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3"/>
      <c r="U101" s="103"/>
      <c r="V101" s="103"/>
      <c r="W101" s="103"/>
      <c r="X101" s="103"/>
      <c r="Y101" s="103"/>
      <c r="Z101" s="103"/>
    </row>
    <row r="102" spans="1:26" ht="41.25" customHeight="1">
      <c r="A102" s="211" t="s">
        <v>114</v>
      </c>
      <c r="B102" s="212"/>
      <c r="C102" s="212"/>
      <c r="D102" s="212"/>
      <c r="E102" s="213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3"/>
      <c r="U102" s="103"/>
      <c r="V102" s="103"/>
      <c r="W102" s="103"/>
      <c r="X102" s="103"/>
      <c r="Y102" s="103"/>
      <c r="Z102" s="103"/>
    </row>
    <row r="103" spans="1:26" ht="57" customHeight="1">
      <c r="A103" s="167" t="s">
        <v>115</v>
      </c>
      <c r="B103" s="165"/>
      <c r="C103" s="165"/>
      <c r="D103" s="165"/>
      <c r="E103" s="166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3"/>
      <c r="U103" s="103"/>
      <c r="V103" s="103"/>
      <c r="W103" s="103"/>
      <c r="X103" s="103"/>
      <c r="Y103" s="103"/>
      <c r="Z103" s="103"/>
    </row>
    <row r="104" spans="1:26" ht="38.2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3"/>
      <c r="U104" s="103"/>
      <c r="V104" s="103"/>
      <c r="W104" s="103"/>
      <c r="X104" s="103"/>
      <c r="Y104" s="103"/>
      <c r="Z104" s="103"/>
    </row>
    <row r="105" spans="1:26" ht="45.75" customHeight="1">
      <c r="A105" s="199" t="s">
        <v>117</v>
      </c>
      <c r="B105" s="165"/>
      <c r="C105" s="165"/>
      <c r="D105" s="165"/>
      <c r="E105" s="166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3"/>
      <c r="U105" s="103"/>
      <c r="V105" s="103"/>
      <c r="W105" s="103"/>
      <c r="X105" s="103"/>
      <c r="Y105" s="103"/>
      <c r="Z105" s="10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3"/>
      <c r="U106" s="103"/>
      <c r="V106" s="103"/>
      <c r="W106" s="103"/>
      <c r="X106" s="103"/>
      <c r="Y106" s="103"/>
      <c r="Z106" s="103"/>
    </row>
    <row r="107" spans="1:26" ht="42" customHeight="1">
      <c r="A107" s="199" t="s">
        <v>120</v>
      </c>
      <c r="B107" s="165"/>
      <c r="C107" s="165"/>
      <c r="D107" s="165"/>
      <c r="E107" s="166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3"/>
      <c r="U107" s="103"/>
      <c r="V107" s="103"/>
      <c r="W107" s="103"/>
      <c r="X107" s="103"/>
      <c r="Y107" s="103"/>
      <c r="Z107" s="103"/>
    </row>
    <row r="108" spans="1:26" ht="34.5" customHeight="1">
      <c r="A108" s="44" t="s">
        <v>33</v>
      </c>
      <c r="B108" s="180" t="s">
        <v>121</v>
      </c>
      <c r="C108" s="165"/>
      <c r="D108" s="166"/>
      <c r="E108" s="4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3"/>
      <c r="U108" s="103"/>
      <c r="V108" s="103"/>
      <c r="W108" s="103"/>
      <c r="X108" s="103"/>
      <c r="Y108" s="103"/>
      <c r="Z108" s="103"/>
    </row>
    <row r="109" spans="1:26" ht="41.25" customHeight="1">
      <c r="A109" s="46" t="s">
        <v>61</v>
      </c>
      <c r="B109" s="200" t="s">
        <v>122</v>
      </c>
      <c r="C109" s="178"/>
      <c r="D109" s="178"/>
      <c r="E109" s="49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3"/>
      <c r="U109" s="103"/>
      <c r="V109" s="103"/>
      <c r="W109" s="103"/>
      <c r="X109" s="103"/>
      <c r="Y109" s="103"/>
      <c r="Z109" s="10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69.000000000000014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7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2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0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4.7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39.7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69.000000000000014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74.40000000000002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[1]MARACANAÚ!$F$62</f>
        <v>504.38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39.04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611.28499999999985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165.80741677500001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166.96876248000001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4595.24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29.869059999999998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137.85719999999998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229.762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730.26443925499996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1748.14975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74.40000000000002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611.28499999999985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3864.9747500000003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730.26443925499996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4595.2391892550004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9190.48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110285.75999999999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287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 t="s">
        <v>285</v>
      </c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1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189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189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1.5</v>
      </c>
      <c r="E52" s="32">
        <f>IF(ROUND((D52*2*21-C52*E23),2)&lt;0,0,ROUND((D52*2*21-C52*E23),2))</f>
        <v>0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2.75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664.31975000000011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664.31975000000011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1578.4797500000002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1.2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4.25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6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6.25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7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0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9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.75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8.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30.35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27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42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1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27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0.2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7.2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1.7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2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16.739999999999998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7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3.7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8.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7.75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56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2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1.2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45.7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6.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27.75" customHeight="1">
      <c r="A110" s="201" t="s">
        <v>123</v>
      </c>
      <c r="B110" s="165"/>
      <c r="C110" s="165"/>
      <c r="D110" s="166"/>
      <c r="E110" s="32">
        <f>E88+E90+E94+E98+E100+E104+E106</f>
        <v>66.61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27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4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2.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6.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8.2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3.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2.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66.61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72.010000000000005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[1]SOBRAL!$F$62</f>
        <v>462.01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39.04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568.91499999999996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156.60836977500003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157.70538648000002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9.4350000000000007E-3</v>
      </c>
      <c r="E145" s="32">
        <f>ROUND((E26+E68+E83+E128+E136+E140+E142)/$D$145/100,2)</f>
        <v>4202.29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27.314884999999997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126.06869999999999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0.02</v>
      </c>
      <c r="E150" s="32">
        <f>E145*D150</f>
        <v>84.0458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5.6499999999999995E-2</v>
      </c>
      <c r="E151" s="32">
        <f>E140+E142+E147+E148+E150</f>
        <v>551.74314125500007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1578.4797500000002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72.010000000000005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568.91499999999996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3650.5447500000005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551.74314125500007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4202.2878912550004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8404.58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100854.96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43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287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 t="s">
        <v>285</v>
      </c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003"/>
  <sheetViews>
    <sheetView topLeftCell="A162" workbookViewId="0">
      <selection sqref="A1:E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186" t="s">
        <v>274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186" t="s">
        <v>190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64" t="s">
        <v>11</v>
      </c>
      <c r="B7" s="165"/>
      <c r="C7" s="165"/>
      <c r="D7" s="165"/>
      <c r="E7" s="16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80" t="s">
        <v>13</v>
      </c>
      <c r="C8" s="165"/>
      <c r="D8" s="165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80" t="s">
        <v>15</v>
      </c>
      <c r="C9" s="165"/>
      <c r="D9" s="165"/>
      <c r="E9" s="6" t="s">
        <v>190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87" t="s">
        <v>18</v>
      </c>
      <c r="C10" s="165"/>
      <c r="D10" s="165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80" t="s">
        <v>20</v>
      </c>
      <c r="C11" s="165"/>
      <c r="D11" s="165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188" t="s">
        <v>21</v>
      </c>
      <c r="B12" s="165"/>
      <c r="C12" s="165"/>
      <c r="D12" s="165"/>
      <c r="E12" s="16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189" t="s">
        <v>22</v>
      </c>
      <c r="C13" s="165"/>
      <c r="D13" s="166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80" t="s">
        <v>27</v>
      </c>
      <c r="C16" s="165"/>
      <c r="D16" s="166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279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80" t="s">
        <v>34</v>
      </c>
      <c r="C19" s="165"/>
      <c r="D19" s="166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183" t="s">
        <v>35</v>
      </c>
      <c r="B22" s="165"/>
      <c r="C22" s="166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80" t="s">
        <v>41</v>
      </c>
      <c r="C26" s="166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184" t="s">
        <v>42</v>
      </c>
      <c r="B29" s="165"/>
      <c r="C29" s="166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64" t="s">
        <v>43</v>
      </c>
      <c r="B30" s="165"/>
      <c r="C30" s="165"/>
      <c r="D30" s="165"/>
      <c r="E30" s="16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171" t="s">
        <v>49</v>
      </c>
      <c r="B33" s="172"/>
      <c r="C33" s="172"/>
      <c r="D33" s="172"/>
      <c r="E33" s="17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67" t="s">
        <v>51</v>
      </c>
      <c r="B35" s="165"/>
      <c r="C35" s="165"/>
      <c r="D35" s="165"/>
      <c r="E35" s="16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52</v>
      </c>
      <c r="B36" s="165"/>
      <c r="C36" s="165"/>
      <c r="D36" s="166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64" t="s">
        <v>53</v>
      </c>
      <c r="B39" s="165"/>
      <c r="C39" s="165"/>
      <c r="D39" s="165"/>
      <c r="E39" s="16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80" t="s">
        <v>54</v>
      </c>
      <c r="C40" s="166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80" t="s">
        <v>55</v>
      </c>
      <c r="C41" s="166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80" t="s">
        <v>56</v>
      </c>
      <c r="C42" s="166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80" t="s">
        <v>57</v>
      </c>
      <c r="C43" s="166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80" t="s">
        <v>58</v>
      </c>
      <c r="C44" s="166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80" t="s">
        <v>59</v>
      </c>
      <c r="C45" s="166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80" t="s">
        <v>60</v>
      </c>
      <c r="C46" s="166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80" t="s">
        <v>62</v>
      </c>
      <c r="C47" s="166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80" t="s">
        <v>63</v>
      </c>
      <c r="B48" s="165"/>
      <c r="C48" s="166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80" t="s">
        <v>64</v>
      </c>
      <c r="B49" s="165"/>
      <c r="C49" s="165"/>
      <c r="D49" s="165"/>
      <c r="E49" s="16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64" t="s">
        <v>65</v>
      </c>
      <c r="B51" s="165"/>
      <c r="C51" s="165"/>
      <c r="D51" s="165"/>
      <c r="E51" s="16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81" t="s">
        <v>71</v>
      </c>
      <c r="B57" s="165"/>
      <c r="C57" s="165"/>
      <c r="D57" s="165"/>
      <c r="E57" s="166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278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81" t="s">
        <v>73</v>
      </c>
      <c r="B59" s="165"/>
      <c r="C59" s="165"/>
      <c r="D59" s="165"/>
      <c r="E59" s="166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80" t="s">
        <v>75</v>
      </c>
      <c r="B61" s="165"/>
      <c r="C61" s="166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82" t="s">
        <v>76</v>
      </c>
      <c r="B63" s="165"/>
      <c r="C63" s="165"/>
      <c r="D63" s="165"/>
      <c r="E63" s="16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80" t="s">
        <v>45</v>
      </c>
      <c r="C64" s="165"/>
      <c r="D64" s="166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80" t="s">
        <v>78</v>
      </c>
      <c r="C65" s="165"/>
      <c r="D65" s="166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87" t="s">
        <v>79</v>
      </c>
      <c r="B66" s="165"/>
      <c r="C66" s="165"/>
      <c r="D66" s="166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87" t="s">
        <v>81</v>
      </c>
      <c r="C67" s="165"/>
      <c r="D67" s="166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87" t="s">
        <v>82</v>
      </c>
      <c r="B68" s="165"/>
      <c r="C68" s="165"/>
      <c r="D68" s="166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188" t="s">
        <v>83</v>
      </c>
      <c r="B70" s="165"/>
      <c r="C70" s="166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175" t="s">
        <v>84</v>
      </c>
      <c r="C71" s="166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8.75" customHeight="1">
      <c r="A72" s="167" t="s">
        <v>85</v>
      </c>
      <c r="B72" s="165"/>
      <c r="C72" s="165"/>
      <c r="D72" s="165"/>
      <c r="E72" s="166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" customHeight="1">
      <c r="A73" s="167" t="s">
        <v>86</v>
      </c>
      <c r="B73" s="165"/>
      <c r="C73" s="165"/>
      <c r="D73" s="165"/>
      <c r="E73" s="166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68" t="s">
        <v>87</v>
      </c>
      <c r="C74" s="169"/>
      <c r="D74" s="170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2" customHeight="1">
      <c r="A75" s="171" t="s">
        <v>88</v>
      </c>
      <c r="B75" s="172"/>
      <c r="C75" s="172"/>
      <c r="D75" s="172"/>
      <c r="E75" s="1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1.5" customHeight="1">
      <c r="A76" s="64" t="s">
        <v>17</v>
      </c>
      <c r="B76" s="174" t="s">
        <v>89</v>
      </c>
      <c r="C76" s="165"/>
      <c r="D76" s="166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3.25" customHeight="1">
      <c r="A77" s="167" t="s">
        <v>90</v>
      </c>
      <c r="B77" s="165"/>
      <c r="C77" s="165"/>
      <c r="D77" s="165"/>
      <c r="E77" s="16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41.25" customHeight="1">
      <c r="A78" s="64" t="s">
        <v>19</v>
      </c>
      <c r="B78" s="175" t="s">
        <v>91</v>
      </c>
      <c r="C78" s="165"/>
      <c r="D78" s="166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8.75" customHeight="1">
      <c r="A79" s="176" t="s">
        <v>92</v>
      </c>
      <c r="B79" s="172"/>
      <c r="C79" s="172"/>
      <c r="D79" s="172"/>
      <c r="E79" s="1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" customHeight="1">
      <c r="A80" s="44" t="s">
        <v>29</v>
      </c>
      <c r="B80" s="177" t="s">
        <v>93</v>
      </c>
      <c r="C80" s="178"/>
      <c r="D80" s="179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6.25" customHeight="1">
      <c r="A81" s="69" t="s">
        <v>31</v>
      </c>
      <c r="B81" s="174" t="s">
        <v>94</v>
      </c>
      <c r="C81" s="165"/>
      <c r="D81" s="166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9.5" customHeight="1">
      <c r="A82" s="176" t="s">
        <v>271</v>
      </c>
      <c r="B82" s="172"/>
      <c r="C82" s="172"/>
      <c r="D82" s="172"/>
      <c r="E82" s="1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185" t="s">
        <v>96</v>
      </c>
      <c r="B83" s="165"/>
      <c r="C83" s="165"/>
      <c r="D83" s="166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188" t="s">
        <v>97</v>
      </c>
      <c r="B86" s="165"/>
      <c r="C86" s="166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64" t="s">
        <v>98</v>
      </c>
      <c r="B87" s="165"/>
      <c r="C87" s="165"/>
      <c r="D87" s="165"/>
      <c r="E87" s="16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197" t="s">
        <v>100</v>
      </c>
      <c r="B89" s="169"/>
      <c r="C89" s="169"/>
      <c r="D89" s="169"/>
      <c r="E89" s="170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90" t="s">
        <v>14</v>
      </c>
      <c r="B90" s="192" t="s">
        <v>101</v>
      </c>
      <c r="C90" s="179"/>
      <c r="D90" s="58" t="s">
        <v>102</v>
      </c>
      <c r="E90" s="195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1"/>
      <c r="B91" s="193"/>
      <c r="C91" s="194"/>
      <c r="D91" s="55">
        <v>3</v>
      </c>
      <c r="E91" s="19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.75" customHeight="1">
      <c r="A92" s="167" t="s">
        <v>103</v>
      </c>
      <c r="B92" s="165"/>
      <c r="C92" s="165"/>
      <c r="D92" s="165"/>
      <c r="E92" s="16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4.75" customHeight="1">
      <c r="A93" s="167" t="s">
        <v>104</v>
      </c>
      <c r="B93" s="165"/>
      <c r="C93" s="165"/>
      <c r="D93" s="165"/>
      <c r="E93" s="16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90" t="s">
        <v>17</v>
      </c>
      <c r="B94" s="198" t="s">
        <v>105</v>
      </c>
      <c r="C94" s="17" t="s">
        <v>106</v>
      </c>
      <c r="D94" s="17" t="s">
        <v>107</v>
      </c>
      <c r="E94" s="195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1"/>
      <c r="B95" s="191"/>
      <c r="C95" s="7">
        <v>5</v>
      </c>
      <c r="D95" s="73">
        <v>0.03</v>
      </c>
      <c r="E95" s="19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3.5" customHeight="1">
      <c r="A96" s="206" t="s">
        <v>108</v>
      </c>
      <c r="B96" s="207"/>
      <c r="C96" s="207"/>
      <c r="D96" s="207"/>
      <c r="E96" s="20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5" customHeight="1">
      <c r="A97" s="167" t="s">
        <v>109</v>
      </c>
      <c r="B97" s="165"/>
      <c r="C97" s="165"/>
      <c r="D97" s="165"/>
      <c r="E97" s="166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200" t="s">
        <v>110</v>
      </c>
      <c r="C98" s="178"/>
      <c r="D98" s="178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40.5" customHeight="1">
      <c r="A99" s="209" t="s">
        <v>111</v>
      </c>
      <c r="B99" s="165"/>
      <c r="C99" s="165"/>
      <c r="D99" s="165"/>
      <c r="E99" s="166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90" t="s">
        <v>29</v>
      </c>
      <c r="B100" s="210" t="s">
        <v>112</v>
      </c>
      <c r="C100" s="17" t="s">
        <v>113</v>
      </c>
      <c r="D100" s="58" t="s">
        <v>107</v>
      </c>
      <c r="E100" s="195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2.5" customHeight="1">
      <c r="A101" s="191"/>
      <c r="B101" s="191"/>
      <c r="C101" s="7">
        <v>15</v>
      </c>
      <c r="D101" s="73">
        <v>0.03</v>
      </c>
      <c r="E101" s="19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8" customHeight="1">
      <c r="A102" s="211" t="s">
        <v>114</v>
      </c>
      <c r="B102" s="212"/>
      <c r="C102" s="212"/>
      <c r="D102" s="212"/>
      <c r="E102" s="2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0.75" customHeight="1">
      <c r="A103" s="167" t="s">
        <v>115</v>
      </c>
      <c r="B103" s="165"/>
      <c r="C103" s="165"/>
      <c r="D103" s="165"/>
      <c r="E103" s="166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2" customHeight="1">
      <c r="A104" s="44" t="s">
        <v>31</v>
      </c>
      <c r="B104" s="180" t="s">
        <v>116</v>
      </c>
      <c r="C104" s="165"/>
      <c r="D104" s="166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199" t="s">
        <v>117</v>
      </c>
      <c r="B105" s="165"/>
      <c r="C105" s="165"/>
      <c r="D105" s="165"/>
      <c r="E105" s="16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1.25" customHeight="1">
      <c r="A107" s="199" t="s">
        <v>120</v>
      </c>
      <c r="B107" s="165"/>
      <c r="C107" s="165"/>
      <c r="D107" s="165"/>
      <c r="E107" s="16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8.25" customHeight="1">
      <c r="A108" s="44" t="s">
        <v>33</v>
      </c>
      <c r="B108" s="180" t="s">
        <v>121</v>
      </c>
      <c r="C108" s="165"/>
      <c r="D108" s="166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8.25" customHeight="1">
      <c r="A109" s="46" t="s">
        <v>61</v>
      </c>
      <c r="B109" s="200" t="s">
        <v>122</v>
      </c>
      <c r="C109" s="178"/>
      <c r="D109" s="178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1" t="s">
        <v>123</v>
      </c>
      <c r="B110" s="165"/>
      <c r="C110" s="165"/>
      <c r="D110" s="166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64" t="s">
        <v>124</v>
      </c>
      <c r="B113" s="165"/>
      <c r="C113" s="165"/>
      <c r="D113" s="165"/>
      <c r="E113" s="16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210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1"/>
      <c r="B115" s="191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5.75" customHeight="1">
      <c r="A116" s="211" t="s">
        <v>127</v>
      </c>
      <c r="B116" s="212"/>
      <c r="C116" s="212"/>
      <c r="D116" s="212"/>
      <c r="E116" s="2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67" t="s">
        <v>128</v>
      </c>
      <c r="B117" s="165"/>
      <c r="C117" s="165"/>
      <c r="D117" s="165"/>
      <c r="E117" s="16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.75" customHeight="1">
      <c r="A118" s="44" t="s">
        <v>14</v>
      </c>
      <c r="B118" s="215" t="s">
        <v>129</v>
      </c>
      <c r="C118" s="165"/>
      <c r="D118" s="166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5.25" customHeight="1">
      <c r="A119" s="216" t="s">
        <v>130</v>
      </c>
      <c r="B119" s="169"/>
      <c r="C119" s="169"/>
      <c r="D119" s="169"/>
      <c r="E119" s="17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1.25" customHeight="1">
      <c r="A120" s="46" t="s">
        <v>17</v>
      </c>
      <c r="B120" s="217" t="s">
        <v>131</v>
      </c>
      <c r="C120" s="207"/>
      <c r="D120" s="208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4.25" customHeight="1">
      <c r="A121" s="181" t="s">
        <v>132</v>
      </c>
      <c r="B121" s="165"/>
      <c r="C121" s="165"/>
      <c r="D121" s="165"/>
      <c r="E121" s="16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1" t="s">
        <v>133</v>
      </c>
      <c r="B122" s="165"/>
      <c r="C122" s="165"/>
      <c r="D122" s="166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82" t="s">
        <v>134</v>
      </c>
      <c r="B125" s="165"/>
      <c r="C125" s="165"/>
      <c r="D125" s="165"/>
      <c r="E125" s="16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80" t="s">
        <v>136</v>
      </c>
      <c r="C126" s="165"/>
      <c r="D126" s="166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80" t="s">
        <v>138</v>
      </c>
      <c r="C127" s="165"/>
      <c r="D127" s="166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87" t="s">
        <v>139</v>
      </c>
      <c r="B128" s="165"/>
      <c r="C128" s="165"/>
      <c r="D128" s="166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218" t="s">
        <v>140</v>
      </c>
      <c r="B130" s="165"/>
      <c r="C130" s="165"/>
      <c r="D130" s="166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80" t="s">
        <v>141</v>
      </c>
      <c r="C131" s="165"/>
      <c r="D131" s="166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219" t="s">
        <v>142</v>
      </c>
      <c r="C132" s="165"/>
      <c r="D132" s="166"/>
      <c r="E132" s="79">
        <f>[1]ARACATI!$F$62</f>
        <v>512.12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50.53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219" t="s">
        <v>144</v>
      </c>
      <c r="C134" s="165"/>
      <c r="D134" s="166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80" t="s">
        <v>74</v>
      </c>
      <c r="C135" s="165"/>
      <c r="D135" s="166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80" t="s">
        <v>145</v>
      </c>
      <c r="B136" s="165"/>
      <c r="C136" s="165"/>
      <c r="D136" s="166"/>
      <c r="E136" s="32">
        <f>SUM(E131:E135)</f>
        <v>651.32499999999993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218" t="s">
        <v>146</v>
      </c>
      <c r="B139" s="165"/>
      <c r="C139" s="166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164.87519977500003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87" t="s">
        <v>148</v>
      </c>
      <c r="B141" s="165"/>
      <c r="C141" s="165"/>
      <c r="D141" s="165"/>
      <c r="E141" s="16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166.03002648000003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87" t="s">
        <v>150</v>
      </c>
      <c r="B143" s="165"/>
      <c r="C143" s="165"/>
      <c r="D143" s="165"/>
      <c r="E143" s="16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4569.3999999999996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29.701099999999997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137.08199999999999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228.47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726.15832625500002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218" t="s">
        <v>161</v>
      </c>
      <c r="B154" s="165"/>
      <c r="C154" s="165"/>
      <c r="D154" s="166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82" t="s">
        <v>163</v>
      </c>
      <c r="B155" s="165"/>
      <c r="C155" s="165"/>
      <c r="D155" s="166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87" t="s">
        <v>164</v>
      </c>
      <c r="C156" s="165"/>
      <c r="D156" s="166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87" t="s">
        <v>165</v>
      </c>
      <c r="C157" s="165"/>
      <c r="D157" s="166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87" t="s">
        <v>166</v>
      </c>
      <c r="C158" s="165"/>
      <c r="D158" s="166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87" t="s">
        <v>167</v>
      </c>
      <c r="C159" s="165"/>
      <c r="D159" s="166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87" t="s">
        <v>168</v>
      </c>
      <c r="C160" s="165"/>
      <c r="D160" s="166"/>
      <c r="E160" s="32">
        <f>E136</f>
        <v>651.32499999999993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87" t="s">
        <v>169</v>
      </c>
      <c r="B161" s="165"/>
      <c r="C161" s="165"/>
      <c r="D161" s="166"/>
      <c r="E161" s="32">
        <f>SUM(E156:E160)</f>
        <v>3843.2447500000003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87" t="s">
        <v>170</v>
      </c>
      <c r="C162" s="165"/>
      <c r="D162" s="166"/>
      <c r="E162" s="32">
        <f>E151</f>
        <v>726.15832625500002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223" t="s">
        <v>171</v>
      </c>
      <c r="B163" s="165"/>
      <c r="C163" s="165"/>
      <c r="D163" s="166"/>
      <c r="E163" s="79">
        <f>E161+E162</f>
        <v>4569.4030762550001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87" t="s">
        <v>172</v>
      </c>
      <c r="B164" s="165"/>
      <c r="C164" s="165"/>
      <c r="D164" s="166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87" t="s">
        <v>173</v>
      </c>
      <c r="B165" s="165"/>
      <c r="C165" s="165"/>
      <c r="D165" s="166"/>
      <c r="E165" s="32">
        <f>ROUND(E164*E163,2)</f>
        <v>4569.3999999999996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87" t="s">
        <v>174</v>
      </c>
      <c r="B166" s="165"/>
      <c r="C166" s="165"/>
      <c r="D166" s="166"/>
      <c r="E166" s="32">
        <f>ROUND((E165*12),2)</f>
        <v>54832.800000000003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64" t="s">
        <v>175</v>
      </c>
      <c r="B169" s="165"/>
      <c r="C169" s="165"/>
      <c r="D169" s="165"/>
      <c r="E169" s="16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220" t="s">
        <v>176</v>
      </c>
      <c r="B170" s="165"/>
      <c r="C170" s="165"/>
      <c r="D170" s="166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80" t="s">
        <v>48</v>
      </c>
      <c r="B171" s="165"/>
      <c r="C171" s="165"/>
      <c r="D171" s="166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68" t="s">
        <v>177</v>
      </c>
      <c r="B172" s="169"/>
      <c r="C172" s="169"/>
      <c r="D172" s="170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4" t="s">
        <v>89</v>
      </c>
      <c r="B173" s="165"/>
      <c r="C173" s="165"/>
      <c r="D173" s="166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21" t="s">
        <v>94</v>
      </c>
      <c r="B174" s="172"/>
      <c r="C174" s="172"/>
      <c r="D174" s="173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80" t="s">
        <v>178</v>
      </c>
      <c r="B175" s="165"/>
      <c r="C175" s="165"/>
      <c r="D175" s="166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87" t="s">
        <v>179</v>
      </c>
      <c r="B176" s="165"/>
      <c r="C176" s="166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80" t="s">
        <v>180</v>
      </c>
      <c r="B177" s="165"/>
      <c r="C177" s="165"/>
      <c r="D177" s="166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22" t="s">
        <v>284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14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14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285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</mergeCells>
  <pageMargins left="0.7" right="0.7" top="0.75" bottom="0.75" header="0" footer="0"/>
  <pageSetup paperSize="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23</vt:i4>
      </vt:variant>
    </vt:vector>
  </HeadingPairs>
  <TitlesOfParts>
    <vt:vector size="23" baseType="lpstr">
      <vt:lpstr>Informações </vt:lpstr>
      <vt:lpstr>LIMPEZA SEDE</vt:lpstr>
      <vt:lpstr>LIMPEZA FÓRUM</vt:lpstr>
      <vt:lpstr>LIMPEZA FÓRUM INSALUBRIDADE</vt:lpstr>
      <vt:lpstr>LIMPEZA CARIRI</vt:lpstr>
      <vt:lpstr>LIMPEZA CAUCAIA</vt:lpstr>
      <vt:lpstr>LIMPEZA MARACANAÚ</vt:lpstr>
      <vt:lpstr>LIMPEZA SOBRAL</vt:lpstr>
      <vt:lpstr>LIMPEZA ARACATI</vt:lpstr>
      <vt:lpstr>LIMPEZA BATURITÉ</vt:lpstr>
      <vt:lpstr>LIMPEZA CRATEÚS</vt:lpstr>
      <vt:lpstr>LIMPEZA EUSÉBIO</vt:lpstr>
      <vt:lpstr>LIMPEZA IGUATU</vt:lpstr>
      <vt:lpstr>LIMPEZA LIMOEIRO</vt:lpstr>
      <vt:lpstr>LIMPEZA PACAJUS</vt:lpstr>
      <vt:lpstr>LIMPEZA QUIXADÁ</vt:lpstr>
      <vt:lpstr>LIMPEZA SÃO GONÇALO</vt:lpstr>
      <vt:lpstr>LIMPEZA TIANGUÁ</vt:lpstr>
      <vt:lpstr>COPEIRAGEM</vt:lpstr>
      <vt:lpstr>ENCARREGADO</vt:lpstr>
      <vt:lpstr>COORDENADOR</vt:lpstr>
      <vt:lpstr>Uniformes Custos e Lucro</vt:lpstr>
      <vt:lpstr>RESUMO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TRT</dc:creator>
  <cp:lastModifiedBy>Usuário do Windows</cp:lastModifiedBy>
  <cp:lastPrinted>2023-08-25T13:57:09Z</cp:lastPrinted>
  <dcterms:created xsi:type="dcterms:W3CDTF">2009-01-15T20:39:28Z</dcterms:created>
  <dcterms:modified xsi:type="dcterms:W3CDTF">2023-09-01T16:05:02Z</dcterms:modified>
</cp:coreProperties>
</file>