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tabRatio="661" activeTab="0"/>
  </bookViews>
  <sheets>
    <sheet name="SINTÉTICO" sheetId="1" r:id="rId1"/>
    <sheet name="ANALÍTICO" sheetId="2" r:id="rId2"/>
  </sheets>
  <definedNames>
    <definedName name="_xlnm._FilterDatabase" localSheetId="1" hidden="1">'ANALÍTICO'!$B$14:$L$23</definedName>
    <definedName name="Excel_BuiltIn__FilterDatabase" localSheetId="0">'SINTÉTICO'!$A$13:$O$21</definedName>
    <definedName name="Excel_BuiltIn__FilterDatabase" localSheetId="0">'SINTÉTICO'!$A$13:$O$21</definedName>
    <definedName name="Excel_BuiltIn__FilterDatabase" localSheetId="0">'SINTÉTICO'!$A$13:$O$21</definedName>
  </definedNames>
  <calcPr fullCalcOnLoad="1"/>
</workbook>
</file>

<file path=xl/sharedStrings.xml><?xml version="1.0" encoding="utf-8"?>
<sst xmlns="http://schemas.openxmlformats.org/spreadsheetml/2006/main" count="1368" uniqueCount="468">
  <si>
    <t>ORÇAMENTO ANALÍTICO</t>
  </si>
  <si>
    <t xml:space="preserve">L.S. Hora:
</t>
  </si>
  <si>
    <r>
      <t>BDI:</t>
    </r>
    <r>
      <rPr>
        <sz val="8"/>
        <rFont val="Arial Narrow"/>
        <family val="2"/>
      </rPr>
      <t xml:space="preserve"> 25,98%</t>
    </r>
  </si>
  <si>
    <t>FONTE</t>
  </si>
  <si>
    <t>VERSÃO</t>
  </si>
  <si>
    <t>DATA REF.</t>
  </si>
  <si>
    <t>SEINFRA</t>
  </si>
  <si>
    <t>SINAPI</t>
  </si>
  <si>
    <t>ORSE</t>
  </si>
  <si>
    <t>TRT7</t>
  </si>
  <si>
    <t>COMPOSÇÕES PRÓPRIAS</t>
  </si>
  <si>
    <t>N°.</t>
  </si>
  <si>
    <t>TIPO</t>
  </si>
  <si>
    <t>COD</t>
  </si>
  <si>
    <t>DESCRIÇÃO DOS SERVIÇOS</t>
  </si>
  <si>
    <t>UD</t>
  </si>
  <si>
    <t>COEFICIENTES</t>
  </si>
  <si>
    <t>CUSTO UNITÁRIO INSUMOS</t>
  </si>
  <si>
    <t>SEM BDI</t>
  </si>
  <si>
    <t>1</t>
  </si>
  <si>
    <t>SERVIÇOS PRELIMINARES</t>
  </si>
  <si>
    <t>1.1</t>
  </si>
  <si>
    <t>1.1.1</t>
  </si>
  <si>
    <t>CREA-CE</t>
  </si>
  <si>
    <t>COMPOSICAO</t>
  </si>
  <si>
    <t>ANOTAÇÃO DE RESPONSABILIDADE TÉCNICA CONTRATOS ACIMA DE 15 MIL</t>
  </si>
  <si>
    <t>UN</t>
  </si>
  <si>
    <t>1.1.1.1</t>
  </si>
  <si>
    <t>INSUMO</t>
  </si>
  <si>
    <t>1.1.2</t>
  </si>
  <si>
    <t>COMPOSIÇÃO</t>
  </si>
  <si>
    <t>PRÓPRIA</t>
  </si>
  <si>
    <t>1.1.2.1</t>
  </si>
  <si>
    <t>H</t>
  </si>
  <si>
    <t>DEMOLIÇÔES / RETIRADAS/ ESCAVAÇÕES / RECOMPOSIÇÕES ETC</t>
  </si>
  <si>
    <t>DEMOLIÇÃO DE ALVENARIA DE TIJOLOS MACIÇO, DE FORMA MANUAL, SEM REAPROVEITAMENTO</t>
  </si>
  <si>
    <t>M³</t>
  </si>
  <si>
    <t>SERVENTE COM ENCARGOS COMPLEMENTARES</t>
  </si>
  <si>
    <t>PEDREIRO COM ENCARGOS COMPLEMENTARES</t>
  </si>
  <si>
    <t>M2</t>
  </si>
  <si>
    <t>CARPINTEIRO DE FORMAS COM ENCARGOS COMPLEMENTARES</t>
  </si>
  <si>
    <t>88316</t>
  </si>
  <si>
    <t xml:space="preserve"> 90440 </t>
  </si>
  <si>
    <t>FURO EM CONCRETO PARA DIÂMETROS MAIORES QUE 40 MM E MENORES OU IGUAIS A 75 MM. AF_05/2015</t>
  </si>
  <si>
    <t xml:space="preserve"> 88248 </t>
  </si>
  <si>
    <t>AUXILIAR DE ENCANADOR OU BOMBEIRO HIDRÁULICO COM ENCARGOS COMPLEMENTARES</t>
  </si>
  <si>
    <t xml:space="preserve"> 88267 </t>
  </si>
  <si>
    <t>ENCANADOR OU BOMBEIRO HIDRÁULICO COM ENCARGOS COMPLEMENTARES</t>
  </si>
  <si>
    <t xml:space="preserve"> 5952 </t>
  </si>
  <si>
    <t>MARTELETE OU ROMPEDOR PNEUMÁTICO MANUAL, 28 KG, COM SILENCIADOR - CHI DIURNO. AF_07/2016</t>
  </si>
  <si>
    <t>CHI</t>
  </si>
  <si>
    <t xml:space="preserve"> 5795 </t>
  </si>
  <si>
    <t>MARTELETE OU ROMPEDOR PNEUMÁTICO MANUAL, 28 KG, COM SILENCIADOR - CHP DIURNO. AF_07/2016</t>
  </si>
  <si>
    <t>CHP</t>
  </si>
  <si>
    <t>M</t>
  </si>
  <si>
    <t>ESCAVAÇÃO MANUAL DE VALAS. AF_03/2016</t>
  </si>
  <si>
    <t>M3</t>
  </si>
  <si>
    <t>ATERRO COM AREIA COM ADENSAMENTO HIDRAULICO</t>
  </si>
  <si>
    <t xml:space="preserve">AREIA PARA ATERRO </t>
  </si>
  <si>
    <t xml:space="preserve">RETROESCAVADEIRA SOBRE RODAS COM CARREGADEIRA, TRAÇÃO 4x2, POTÊNCIA LÍQ 79 HP, CAÇAMBA CARREG. CAP. MIN 1 M³ </t>
  </si>
  <si>
    <t xml:space="preserve">CAMINHÃO PIPA 6000L </t>
  </si>
  <si>
    <t>C0702</t>
  </si>
  <si>
    <t>CARGA MANUAL DE ENTULHO EM CAMINHÃO BASCULANTE</t>
  </si>
  <si>
    <t>I0578</t>
  </si>
  <si>
    <t>CAMINHÃO BASCULANTE 6 M3 (CHI)</t>
  </si>
  <si>
    <t>RETIRADA DE ENTULHO DA OBRA UTILIZANDO CAIXA COLETORA CAPACIDADE 5 m³</t>
  </si>
  <si>
    <t>LOCAÇÃO DE CAIXA COLETORA DE ENTULHO CAPACIDADE 5 m³</t>
  </si>
  <si>
    <t>MASSA ÚNICA, PARA RECEBIMENTO DE PINTURA, EM ARGAMASSA TRAÇO 1:2:8, PREPARO MANUAL, APLICADA MANUALMENTE EM FACES INTERNAS DE PAREDES, ESPESSURA DE 20MM, COM EXECUÇÃO DE TALISCAS. AF_06/2014</t>
  </si>
  <si>
    <t>ARGAMASSA TRAÇO 1:2:8 (CIMENTO, CAL E AREIA MÉDIA) PARA EMBOÇO/MASSA ÚNICA/ASSENTAMENTO DE ALVENARIA DE VEDAÇÃO, PREPARO MANUAL. AF_06/2014</t>
  </si>
  <si>
    <t>87266</t>
  </si>
  <si>
    <t>REVESTIMENTO CERÂMICO PARA PAREDES INTERNAS COM PLACAS TIPO ESMALTADA EXTRA DE DIMENSÕES 20X20 CM APLICADAS EM AMBIENTES DE ÁREA MENOR QUE 5 M² A MEIA ALTURA DAS PAREDES. AF_06/2014</t>
  </si>
  <si>
    <t>536</t>
  </si>
  <si>
    <t>REVESTIMENTO EM CERAMICA ESMALTADA EXTRA, PEI MENOR OU IGUAL A 3, FORMATO MENOR
 OU IGUAL A 2025 CM2</t>
  </si>
  <si>
    <t>1381</t>
  </si>
  <si>
    <t>ARGAMASSA COLANTE AC I PARA CERAMICAS</t>
  </si>
  <si>
    <t>KG</t>
  </si>
  <si>
    <t>34357</t>
  </si>
  <si>
    <t>REJUNTE COLORIDO, CIMENTICIO</t>
  </si>
  <si>
    <t>88256</t>
  </si>
  <si>
    <t>AZULEJISTA OU LADRILHISTA COM ENCARGOS COMPLEMENTARES</t>
  </si>
  <si>
    <t>88497</t>
  </si>
  <si>
    <t>APLICAÇÃO E LIXAMENTO DE MASSA LÁTEX EM PAREDES E FORRO, DUAS DEMÃOS. AF_06/2014</t>
  </si>
  <si>
    <t>3767</t>
  </si>
  <si>
    <t>LIXA EM FOLHA PARA PAREDE OU MADEIRA, NUMERO 120 (COR VERMELHA)</t>
  </si>
  <si>
    <t>4051</t>
  </si>
  <si>
    <t>MASSA CORRIDA PVA PARA PAREDES INTERNAS</t>
  </si>
  <si>
    <t>88310</t>
  </si>
  <si>
    <t>PINTOR COM ENCARGOS COMPLEMENTARES</t>
  </si>
  <si>
    <t>88485</t>
  </si>
  <si>
    <t>APLICAÇÃO DE FUNDO SELADOR ACRÍLICO EM PAREDES, UMA DEMÃO. AF_06/2014</t>
  </si>
  <si>
    <t>6085</t>
  </si>
  <si>
    <t>SELADOR ACRILICO PAREDES INTERNAS/EXTERNAS</t>
  </si>
  <si>
    <t>L</t>
  </si>
  <si>
    <t>88489</t>
  </si>
  <si>
    <t>APLICAÇÃO MANUAL DE PINTURA COM TINTA LÁTEX ACRÍLICA EM PAREDES E FORROS, DUAS DEMÃOS.</t>
  </si>
  <si>
    <t>7356</t>
  </si>
  <si>
    <t>TINTA ACRILICA PREMIUM, COR BRANCO FOSCO</t>
  </si>
  <si>
    <t>0,3300000</t>
  </si>
  <si>
    <t>0,1870000</t>
  </si>
  <si>
    <t>0,0690000</t>
  </si>
  <si>
    <t>APLICAÇÃO MANUAL DE PINTURA COM TINTA TEXTURIZADA ACRÍLICA EM PAREDES EXTERNAS DE CASAS, DUAS CORES. AF_06/2014</t>
  </si>
  <si>
    <t>MASSA PARA TEXTURA LISA DE BASE ACRILICA, USO INTERNO E EXTERNO</t>
  </si>
  <si>
    <t>ANDAIME TUBULAR METÁLICO SIMPLES- PEÇA X DIA</t>
  </si>
  <si>
    <t>PX D</t>
  </si>
  <si>
    <t>ALUGUEL DE ANDAIME METÁLICO TUBULAR SIMPLES - ALUGUEL DIÁRIO POR PEÇA</t>
  </si>
  <si>
    <t>PXD</t>
  </si>
  <si>
    <t>PROPRIA</t>
  </si>
  <si>
    <t>ELETRICISTA COM ENCARGOS COMPLEMENTARES</t>
  </si>
  <si>
    <t>UND</t>
  </si>
  <si>
    <t>BUCHA DE NYLON, DIAMETRO DO FURO 8 MM, COMPRIMENTO 40 MM, COM PARAFUSO DE ROSCA SOBERBA, CABECA CHATA, FENDA SIMPLES, 4,8 X 50 MM</t>
  </si>
  <si>
    <t>SISTEMA DE PROTEÇÃO CONTRA DESCARGAS ATMOSFÉRICAS (SPDA)</t>
  </si>
  <si>
    <t xml:space="preserve"> 96977 </t>
  </si>
  <si>
    <t>CORDOALHA DE COBRE NU 50 MM², ENTERRADA, SEM ISOLADOR - FORNECIMENTO E INSTALAÇÃO. AF_12/2017</t>
  </si>
  <si>
    <t xml:space="preserve"> 88247 </t>
  </si>
  <si>
    <t>AUXILIAR DE ELETRICISTA COM ENCARGOS COMPLEMENTARES</t>
  </si>
  <si>
    <t xml:space="preserve"> 88264 </t>
  </si>
  <si>
    <t xml:space="preserve"> 00000867 </t>
  </si>
  <si>
    <t>CABO DE COBRE NU 50 MM2 MEIO-DURO</t>
  </si>
  <si>
    <t xml:space="preserve"> 96973 </t>
  </si>
  <si>
    <t>CORDOALHA DE COBRE NU 35 MM², NÃO ENTERRADA, COM ISOLADOR - FORNECIMENTO E INSTALAÇÃO. AF_12/2017</t>
  </si>
  <si>
    <t>SUPORTE ISOLADOR PARA CORDOALHA DE COBRE - FORNECIMENTO E INSTALAÇÃO. AF_12/2017</t>
  </si>
  <si>
    <t xml:space="preserve"> 00000863 </t>
  </si>
  <si>
    <t>CABO DE COBRE NU 35 MM2 MEIO-DURO</t>
  </si>
  <si>
    <t xml:space="preserve"> 96985 </t>
  </si>
  <si>
    <t>HASTE DE ATERRAMENTO 5/8  PARA SPDA - FORNECIMENTO E INSTALAÇÃO. AF_12/2017</t>
  </si>
  <si>
    <t xml:space="preserve"> 00003379 </t>
  </si>
  <si>
    <t>!EM PROCESSO DE DESATIVACAO! HASTE DE ATERRAMENTO EM ACO COM 3,00 M DE COMPRIMENTO E DN = 5/8", REVESTIDA COM BAIXA CAMADA DE COBRE, SEM CONECTOR</t>
  </si>
  <si>
    <t xml:space="preserve"> 72263 </t>
  </si>
  <si>
    <t>TERMINAL OU CONECTOR DE PRESSAO - PARA CABO 50MM2 - FORNECIMENTO E INSTALACAO</t>
  </si>
  <si>
    <t xml:space="preserve"> 00001588 </t>
  </si>
  <si>
    <t>TERMINAL METALICO A PRESSAO PARA 1 CABO DE 50 MM2, COM 1 FURO DE FIXACAO</t>
  </si>
  <si>
    <t xml:space="preserve"> 72262 </t>
  </si>
  <si>
    <t>TERMINAL OU CONECTOR DE PRESSAO - PARA CABO 35MM2 - FORNECIMENTO E INSTALACAO</t>
  </si>
  <si>
    <t xml:space="preserve"> 00001587 </t>
  </si>
  <si>
    <t>TERMINAL METALICO A PRESSAO PARA 1 CABO DE 35 MM2, COM 1 FURO DE FIXACAO</t>
  </si>
  <si>
    <t>FORNECIMENTO E ASSENTAMENTO DE BARRA CHATA DE ALUMÍNIO DE 1/8” X 7/8”</t>
  </si>
  <si>
    <t xml:space="preserve"> 11095 </t>
  </si>
  <si>
    <t>BARRA CHATA DE ALUMINIO 7/8" X 1/8"</t>
  </si>
  <si>
    <t>CJ</t>
  </si>
  <si>
    <t xml:space="preserve"> 98111 </t>
  </si>
  <si>
    <t>CAIXA DE INSPEÇÃO PARA ATERRAMENTO, CIRCULAR, EM POLIETILENO, DIÂMETRO INTERNO = 0,3 M. AF_05/2018</t>
  </si>
  <si>
    <t>UM</t>
  </si>
  <si>
    <t xml:space="preserve"> 88316 </t>
  </si>
  <si>
    <t xml:space="preserve"> 88309 </t>
  </si>
  <si>
    <t xml:space="preserve"> 94102 </t>
  </si>
  <si>
    <t>LASTRO DE VALA COM PREPARO DE FUNIDADEO, LARGURA MENOR QUE 1,5 M, COM CAMADA DE AREIA, LANÇAMENTO MANUAL, EM LOCAL COM NÍVEL BAIXO DE INTERFERÊNCIA. AF_06/2016</t>
  </si>
  <si>
    <t xml:space="preserve"> 00034643 </t>
  </si>
  <si>
    <t>CAIXA INSPECAO EM POLIETILENO PARA ATERRAMENTO E PARA RAIOS DIAMETRO = 300 MM</t>
  </si>
  <si>
    <t>TRT</t>
  </si>
  <si>
    <t>ORÇAMENTO SINTÉTICO</t>
  </si>
  <si>
    <t xml:space="preserve">BDI: </t>
  </si>
  <si>
    <t xml:space="preserve">TOTAL: </t>
  </si>
  <si>
    <t>QTD</t>
  </si>
  <si>
    <t>CUSTO UNITÁRIO</t>
  </si>
  <si>
    <t>CUSTO TOTAL</t>
  </si>
  <si>
    <t>COM BDI</t>
  </si>
  <si>
    <t>Fonte TRT7: Composição de Custo Unitário elaborada pela Engenharia do Tribunal Regional do Trabalho da 7ª Região utilizando coeficientes de consumo e preços unitários de fontes oficiais</t>
  </si>
  <si>
    <t xml:space="preserve">Os valores unitários de insumos relativos a mão de obra incluem os Encargos Sociais cujos valores também são demonstrados em planilha anexa </t>
  </si>
  <si>
    <t>Comprasnet</t>
  </si>
  <si>
    <t>026.1 COM DESONERAÇÃO</t>
  </si>
  <si>
    <t>SERRALHEIRO COM ENCARGOS COMPLEMENTARES</t>
  </si>
  <si>
    <t>AUXILIAR DE SERRALHEIRO COM ENCARGOS COMPLEMENTARES</t>
  </si>
  <si>
    <t>A</t>
  </si>
  <si>
    <t>B</t>
  </si>
  <si>
    <t>2.1</t>
  </si>
  <si>
    <t>2.1.1</t>
  </si>
  <si>
    <t>2.1.1.1</t>
  </si>
  <si>
    <t>2.1.1.1.1</t>
  </si>
  <si>
    <t>2.1.1.1.2</t>
  </si>
  <si>
    <t>2.1.1.2</t>
  </si>
  <si>
    <t>2.1.1.3</t>
  </si>
  <si>
    <t>2.1.1.4</t>
  </si>
  <si>
    <t>2.1.1.4.1</t>
  </si>
  <si>
    <t>2.1.1.4.2</t>
  </si>
  <si>
    <t>2.1.1.4.3</t>
  </si>
  <si>
    <t>2.1.1.4.4</t>
  </si>
  <si>
    <t>2.1.1.5</t>
  </si>
  <si>
    <t>2.1.1.5.1</t>
  </si>
  <si>
    <t>2.1.1.6</t>
  </si>
  <si>
    <t>2.1.1.6.1</t>
  </si>
  <si>
    <t>2.1.1.7</t>
  </si>
  <si>
    <t>2.1.1.7.1</t>
  </si>
  <si>
    <t>2.1.1.7.2</t>
  </si>
  <si>
    <t>2.1.1.8</t>
  </si>
  <si>
    <t>2.1.1.8.1</t>
  </si>
  <si>
    <t>2.1.1.9</t>
  </si>
  <si>
    <t>2.1.1.10</t>
  </si>
  <si>
    <t>2.1.1.10.1</t>
  </si>
  <si>
    <t>2.1.1.10.2</t>
  </si>
  <si>
    <t>2.1.1.10.3</t>
  </si>
  <si>
    <t>2.1.1.11</t>
  </si>
  <si>
    <t>2.1.1.11.1</t>
  </si>
  <si>
    <t>2.1.1.11.2</t>
  </si>
  <si>
    <t>2.1.1.11.3</t>
  </si>
  <si>
    <t>2.1.1.11.4</t>
  </si>
  <si>
    <t>2.1.1.12</t>
  </si>
  <si>
    <t>2.1.1.12.1</t>
  </si>
  <si>
    <t>2.1.1.12.2</t>
  </si>
  <si>
    <t>2.1.1.12.3</t>
  </si>
  <si>
    <t>2.1.1.13</t>
  </si>
  <si>
    <t>2.1.1.13.1</t>
  </si>
  <si>
    <t>2.1.1.13.2</t>
  </si>
  <si>
    <t>2.1.1.13.3</t>
  </si>
  <si>
    <t>2.1.1.14</t>
  </si>
  <si>
    <t>2.1.1.14.1</t>
  </si>
  <si>
    <t>2.1.1.14.2</t>
  </si>
  <si>
    <t>2.1.1.14.3</t>
  </si>
  <si>
    <t>2.1.1.15</t>
  </si>
  <si>
    <t>2.1.1.15.1</t>
  </si>
  <si>
    <t>2.2</t>
  </si>
  <si>
    <t>2.2.1</t>
  </si>
  <si>
    <t>2.2.1.1</t>
  </si>
  <si>
    <t>2.2.1.1.1</t>
  </si>
  <si>
    <t>2.2.1.1.2</t>
  </si>
  <si>
    <t>2.2.1.1.3</t>
  </si>
  <si>
    <t>2.2.1.2</t>
  </si>
  <si>
    <t>2.2.1.2.1</t>
  </si>
  <si>
    <t>2.2.1.2.2</t>
  </si>
  <si>
    <t>2.2.1.2.3</t>
  </si>
  <si>
    <t>2.2.1.2.4</t>
  </si>
  <si>
    <t>2.2.1.3</t>
  </si>
  <si>
    <t>2.2.1.3.1</t>
  </si>
  <si>
    <t>2.2.1.3.2</t>
  </si>
  <si>
    <t>2.2.1.3.3</t>
  </si>
  <si>
    <t>2.2.1.4</t>
  </si>
  <si>
    <t>2.2.1.4.1</t>
  </si>
  <si>
    <t>2.2.1.4.2</t>
  </si>
  <si>
    <t>2.2.1.4.3</t>
  </si>
  <si>
    <t>2.2.1.5</t>
  </si>
  <si>
    <t>2.2.1.5.1</t>
  </si>
  <si>
    <t>2.2.1.5.2</t>
  </si>
  <si>
    <t>2.2.1.5.3</t>
  </si>
  <si>
    <t>2.2.1.6</t>
  </si>
  <si>
    <t>2.2.1.6.1</t>
  </si>
  <si>
    <t>2.2.1.6.2</t>
  </si>
  <si>
    <t>2.2.1.6.3</t>
  </si>
  <si>
    <t>2.2.1.6.4</t>
  </si>
  <si>
    <t>2.2.1.7</t>
  </si>
  <si>
    <t>2.2.1.7.1</t>
  </si>
  <si>
    <t>2.2.1.7.2</t>
  </si>
  <si>
    <t>2.2.1.7.3</t>
  </si>
  <si>
    <t>2.2.1.7.4</t>
  </si>
  <si>
    <t>2.2,1</t>
  </si>
  <si>
    <t>2.3</t>
  </si>
  <si>
    <t>2.3.1</t>
  </si>
  <si>
    <t>2.3.1.1</t>
  </si>
  <si>
    <t>2.3.1.2</t>
  </si>
  <si>
    <t>2.3.1.3</t>
  </si>
  <si>
    <t>2.3.1.4</t>
  </si>
  <si>
    <t>2.3.1.1.1</t>
  </si>
  <si>
    <t>2.3.1.1.2</t>
  </si>
  <si>
    <t>2.3.1.1.3</t>
  </si>
  <si>
    <t>2.3.1.2.1</t>
  </si>
  <si>
    <t>2.3.1.2.2</t>
  </si>
  <si>
    <t>2.3.1.3.1</t>
  </si>
  <si>
    <t>2.3.1.3.2</t>
  </si>
  <si>
    <t>2.3.1.3.3</t>
  </si>
  <si>
    <t>2.3.1.3.4</t>
  </si>
  <si>
    <t>2.3.1.4.2</t>
  </si>
  <si>
    <t>2.3.1.4.3</t>
  </si>
  <si>
    <t>2.4</t>
  </si>
  <si>
    <t>2.4.1</t>
  </si>
  <si>
    <t>2.4.1.1</t>
  </si>
  <si>
    <t>2.4.1.1.1</t>
  </si>
  <si>
    <t>2.4.1.2</t>
  </si>
  <si>
    <t>2.4.1.2.1</t>
  </si>
  <si>
    <t>2.4.1.2.2</t>
  </si>
  <si>
    <t>2.4.1.3</t>
  </si>
  <si>
    <t>2.4.1.3.1</t>
  </si>
  <si>
    <t>2.4.1.3.2</t>
  </si>
  <si>
    <t>2.4.1.4</t>
  </si>
  <si>
    <t>2.4.1.4.1</t>
  </si>
  <si>
    <t>2.4.1.4.2</t>
  </si>
  <si>
    <t>2.4.1.4.3</t>
  </si>
  <si>
    <t>2.4.1.5</t>
  </si>
  <si>
    <t>2.4.1.5.1</t>
  </si>
  <si>
    <t>2.4.1.5.2</t>
  </si>
  <si>
    <t>2.4.1.5.3</t>
  </si>
  <si>
    <t>2.4.1.5.4</t>
  </si>
  <si>
    <t>2.4.1.6</t>
  </si>
  <si>
    <t>2.4.1.6.1</t>
  </si>
  <si>
    <t>2.4.1.6.2</t>
  </si>
  <si>
    <t>2.4.1.6.3</t>
  </si>
  <si>
    <t>2.4.1.7</t>
  </si>
  <si>
    <t>2.4.1.7.1</t>
  </si>
  <si>
    <t>2.4.1.7.2</t>
  </si>
  <si>
    <t>2.5</t>
  </si>
  <si>
    <t>2.5.1</t>
  </si>
  <si>
    <t>2.5.1.1</t>
  </si>
  <si>
    <t>2.5.1.1.1</t>
  </si>
  <si>
    <t>2.5.1.1.2</t>
  </si>
  <si>
    <t>2.5.1.1.3</t>
  </si>
  <si>
    <t>2.5.1.1.4</t>
  </si>
  <si>
    <t>2.5.1.2</t>
  </si>
  <si>
    <t>2.5.1.2.1</t>
  </si>
  <si>
    <t>2.5.1.2.2</t>
  </si>
  <si>
    <t>2.5.1.2.3</t>
  </si>
  <si>
    <t>2.5.1.2.4</t>
  </si>
  <si>
    <t>2.6</t>
  </si>
  <si>
    <t>2.6.1</t>
  </si>
  <si>
    <t>2.6.1.1</t>
  </si>
  <si>
    <t>2.6.1.1.1</t>
  </si>
  <si>
    <t>2.6.1.2</t>
  </si>
  <si>
    <t>2.7</t>
  </si>
  <si>
    <t>2.7.1</t>
  </si>
  <si>
    <t>2.7.1.1</t>
  </si>
  <si>
    <t>ANEXO II ao TERMO DE REFERÊNCIA</t>
  </si>
  <si>
    <t>ANEXO III DO TERMO DE REFERÊNCIA</t>
  </si>
  <si>
    <t>27.1 SEINFRA CE</t>
  </si>
  <si>
    <t>MÃO DE OBRA DE ENGENHEIRO SÊNIOR</t>
  </si>
  <si>
    <t>1.1.3</t>
  </si>
  <si>
    <t>AUXILIAR TÉCNICO DE ENGENHARIA COM ENCARGOS COMPLEMENTARES</t>
  </si>
  <si>
    <t>1.1.3.1</t>
  </si>
  <si>
    <t>1.1.4</t>
  </si>
  <si>
    <t>DESENHISTA PROJETISTA COM ENCARGOS COMPLEMENTARES</t>
  </si>
  <si>
    <t>1.1.5</t>
  </si>
  <si>
    <t>I0857</t>
  </si>
  <si>
    <t>CÓPIA HELIOGRAFICA</t>
  </si>
  <si>
    <t>1.1.5.1</t>
  </si>
  <si>
    <t>I0858</t>
  </si>
  <si>
    <t>PROJETOS E TRAMITES NA CONCESSIONARIA</t>
  </si>
  <si>
    <t>SERVIÇOS IN LOCO</t>
  </si>
  <si>
    <t>NOVO RAMAL DE ENTRADA (POSTE AO NOVO QGBT)</t>
  </si>
  <si>
    <t>ELETRODUTO FLEXIVEL CORRUGADO, PEAD, 2", PARA REDE ENTERRADA DE DISTRIBUIÇÃO DE ENERGIA -FORNECIMENTO E INSTALAÇÃO</t>
  </si>
  <si>
    <t xml:space="preserve">ELETRODUTO FLEXIVEL CORRUGADO, PEAD, 2", PARA REDE ENTERRADA DE DISTRIBUIÇÃO DE ENERGIA </t>
  </si>
  <si>
    <t>CABO DE COBRE, FLEXIVEL, CLASSE 4 OU 5, ISOLAÇÃO 1KV DE 25 mm2</t>
  </si>
  <si>
    <t>CABO DE COBRE, FLEXIVEL, CLASSE 4 OU 5, ISOLAÇÃO 1KV DE 35 mm2</t>
  </si>
  <si>
    <t>FITA ISOLANTE 19mm X 5m</t>
  </si>
  <si>
    <t>CAIXA ENTERRADA ELETRICA RETANGULAR EM ALVENARIA, FUNDO COM BRITA DIM. 0,3 X0,3 X0,3 m</t>
  </si>
  <si>
    <t xml:space="preserve">TIJOLO MACIÇO 5 X 10X20 </t>
  </si>
  <si>
    <t xml:space="preserve">SINAPI </t>
  </si>
  <si>
    <t>ARGAMASSA TRAÇO 1:3</t>
  </si>
  <si>
    <t>PEÇA RETANGULAR PRÉ-MOLDADA</t>
  </si>
  <si>
    <t>PREPARO FUNDO DE VALA COM BRITA</t>
  </si>
  <si>
    <t>RAMAL DE ENTRADA</t>
  </si>
  <si>
    <t>2.3.1.4.1</t>
  </si>
  <si>
    <t>2.3.1.4.4</t>
  </si>
  <si>
    <t>2.3.1.4.5</t>
  </si>
  <si>
    <t>2.3.1.4.6</t>
  </si>
  <si>
    <t>INFRAESTRUTURA CIVIL /DEMOLIÇÔES / RETIRADAS/ ESCAVAÇÕES / RECOMPOSIÇÕES ETC</t>
  </si>
  <si>
    <t>QGBT (QUADRO GERAL DE BAIXA TENSÃO)</t>
  </si>
  <si>
    <t>REMOÇÃO DE QUADRO ELÉTRICO DE EMBUTIR</t>
  </si>
  <si>
    <t>2.4.1.1.2</t>
  </si>
  <si>
    <t>CHUMBAMENTO DE QUADRO ELÉTRICO DE EMBUTIR</t>
  </si>
  <si>
    <t>ARGAMASSA TRAÇO 1:4</t>
  </si>
  <si>
    <t>2.3.1.4.7</t>
  </si>
  <si>
    <t>2.4.1.2.3</t>
  </si>
  <si>
    <t xml:space="preserve">QUADRO DE DISTRIBUIÇÃO DE EMBUTIR, EM CHAPA DE AÇO, PARA ATÉ 40 DISJUNTORES COM BARRAMENTO PADRÃO DIN </t>
  </si>
  <si>
    <t>DISJUNTOR TRIPOLAR TIPO NEMA COM CORRENTE NOMINAL DE 60 A 100 A</t>
  </si>
  <si>
    <t>TERMINAL A COMPRESSÃO EM COBRE ESTANHADO PARA CABO 25mm2</t>
  </si>
  <si>
    <t>DISJUNTOR TRIPOLAR TIPO NEMA COM CORRENTE NOMINAL DE 10 A 50 A</t>
  </si>
  <si>
    <t>TERMINAL A COMPRESSÃO EM COBRE ESTANHADO PARA CABO 4mm2</t>
  </si>
  <si>
    <t xml:space="preserve">DISJUNTOR MONOPOLAR TIPO DIN, CORRENTE NOMINAL 16A </t>
  </si>
  <si>
    <t>TERMINAL A COMPRESSÃO EM COBRE ESTANHADO PARA CABO 2,5mm2</t>
  </si>
  <si>
    <t xml:space="preserve">DISJUNTOR MONOPOLAR TIPO DIN, CORRENTE NOMINAL 20A </t>
  </si>
  <si>
    <t>DISJUNTOR MONOPOLAR TIPO DIN, CORRENTE NOMINAL 6A ATE 32 A</t>
  </si>
  <si>
    <t>2.4.1.7.3</t>
  </si>
  <si>
    <t>2.4.1.7.4</t>
  </si>
  <si>
    <t>2.4.1.8</t>
  </si>
  <si>
    <t>2.4.1.8.1</t>
  </si>
  <si>
    <t>2.4.1.8.2</t>
  </si>
  <si>
    <t>2.4.1.8.3</t>
  </si>
  <si>
    <t>DISPOSITIVO DE PROTEÇÃO CONTRA SURTO DE TENSÃO DPS 60KA-275V</t>
  </si>
  <si>
    <t>2.4.1.3.3</t>
  </si>
  <si>
    <t>2.4.1.3.4</t>
  </si>
  <si>
    <t>2.4.1.3.5</t>
  </si>
  <si>
    <t xml:space="preserve">PREPARAÇÃO DO TELHADO(REFORÇO DA ESTRUTURA DE MADEIRA E ESTRUTURA EM PERFIS DE ALUMINIO PARA FIXAÇÃO DOS PAINEIS FOTOVOLTAICOS) </t>
  </si>
  <si>
    <t>PREPARAÇÃO DO  TELHADO</t>
  </si>
  <si>
    <t>REVISÃO E REFORÇO DE ESTRUTURA DE MADEIRA DO TELHADO</t>
  </si>
  <si>
    <t>MADEIRA MISTA SERRADA (BARROTE) 6X6 - 0,0036 M3/M</t>
  </si>
  <si>
    <t>PREGO  DE AÇO POLIDO COM CABEÇA</t>
  </si>
  <si>
    <t>INSTALAÇÃO DE PERFIL DE ALUMINIO SOBRE CALÇO PLÁTICO PARA FIXAÇÃO DOS PAINEIS FOTOVOLTAICOS SOBRE O TELHADO</t>
  </si>
  <si>
    <t xml:space="preserve">ALUMINIO ANODIZADO </t>
  </si>
  <si>
    <t>CALÇO PLÁSTICO INCLUSIVE PARAFUSO DE FIXAÇÃO</t>
  </si>
  <si>
    <t>PARAFUSO CABEÇA CHATA EM ALUMINIO 1/4" X 7/8"</t>
  </si>
  <si>
    <t>2.5.1.2.5</t>
  </si>
  <si>
    <t>FORNECIMENTO E MONTAGEM DE EQUIPAMENTOS PARA GERAÇÃO E MONITORAMENTO DE ENERGIA SOLAR</t>
  </si>
  <si>
    <t xml:space="preserve">EQUIPAMENTOS E MONTAGENS </t>
  </si>
  <si>
    <t>ESTAÇÃO METEOREOLÓGICA</t>
  </si>
  <si>
    <t>2.6.1.3</t>
  </si>
  <si>
    <t>SERVIÇOS DE COMISIONAMENTO E AS BUILT</t>
  </si>
  <si>
    <t>2.7.1.2</t>
  </si>
  <si>
    <t>2.7.1.3</t>
  </si>
  <si>
    <t>2.7.1.4</t>
  </si>
  <si>
    <t>73801/001</t>
  </si>
  <si>
    <t>5.1.1.1</t>
  </si>
  <si>
    <t>CIMENTO PORTLAND COMPOSTO CP II-32</t>
  </si>
  <si>
    <t>JUNTA PLASTICA DE DILATACAO PARA PISOS, COR CINZA, 17 X 3 MM (ALTURA X ESPESSURA)</t>
  </si>
  <si>
    <t>GRANILHA/ GRANA/ PEDRISCO OU AGREGADO EM MARMORE/ GRANITO/ QUARTZO E CALCARIO, PRETO, CINZA, PALHA OU BRANCO</t>
  </si>
  <si>
    <t>RESINA ACRILICA BASE AGUA - COR BRANCA</t>
  </si>
  <si>
    <t>POLIDORA DE PISO (POLITRIZ), PESO DE 100KG, DIÂMETRO 450 MM, MOTOR ELÉTRICO, POTÊNCIA 4 HP - CHP DIURNO. AF_09/2016</t>
  </si>
  <si>
    <t>DEMOLIÇÃO DE PISO INDUSTRIAL</t>
  </si>
  <si>
    <t xml:space="preserve">RECOMPOSIÇÃO DE PISO INDUSTRIAL </t>
  </si>
  <si>
    <t>2.1.1.6.2</t>
  </si>
  <si>
    <t>2.1.1.6.3</t>
  </si>
  <si>
    <t>2.1.1.6.4</t>
  </si>
  <si>
    <t>2.1.1..9.1</t>
  </si>
  <si>
    <t>2.1.1..9.2</t>
  </si>
  <si>
    <t>2.1.1..9.3</t>
  </si>
  <si>
    <t>2.1.1.10.4</t>
  </si>
  <si>
    <t>2.1.1.10.5</t>
  </si>
  <si>
    <t>2.1.1.3.1</t>
  </si>
  <si>
    <t>2.1.1.3.2</t>
  </si>
  <si>
    <t>2.1.1.3.3</t>
  </si>
  <si>
    <t>2.1.1.3.4</t>
  </si>
  <si>
    <t>2.1.1.3.5</t>
  </si>
  <si>
    <t>2.1.1.3.6</t>
  </si>
  <si>
    <t>2.1.1.3.7</t>
  </si>
  <si>
    <t>2.4.1.4.4</t>
  </si>
  <si>
    <t>CONJUNTO DE MODULOS FOTOVOLTAICOS, INVERSORES , CABOS SOLARES E DEMAIS EQUIPAMENTOS E MATERIAIS AUXILIARES PARA EM APROXIMADAMENTE 575M2 DE COBERTURA PARA OBTER A CAPACIDADE INSTALADA  MINIMA DE 75 KWP</t>
  </si>
  <si>
    <t>COTAÇÃO/ COMPOSIÇÃO</t>
  </si>
  <si>
    <t>2.6.1.1.2</t>
  </si>
  <si>
    <t>2.6.1.1.3</t>
  </si>
  <si>
    <t>2.6.1.1.4</t>
  </si>
  <si>
    <t>2.6.1.1.5</t>
  </si>
  <si>
    <t>2.6.1.1.6</t>
  </si>
  <si>
    <t>PONTO PARA CABEAMENTO  ESTRUTURADO  COM ELETRODUTO DE PVC RIGIDO DE 3/4" COM CABO UTP 4 PARES CAT 6</t>
  </si>
  <si>
    <t>PT</t>
  </si>
  <si>
    <t>QUADRO ELÉTRICO PARA CONEXÃO DOS INVERSORES</t>
  </si>
  <si>
    <t>2.7.1.5</t>
  </si>
  <si>
    <t>2.7.1.1.1</t>
  </si>
  <si>
    <t>2.7.1.1.2</t>
  </si>
  <si>
    <t>2.7.1.1.3</t>
  </si>
  <si>
    <t>2.7.1.2.1</t>
  </si>
  <si>
    <t>2.7.1.2.2</t>
  </si>
  <si>
    <t>2.7.1.2.3</t>
  </si>
  <si>
    <t>2.7.1.2.4</t>
  </si>
  <si>
    <t>2.7.1.2.5</t>
  </si>
  <si>
    <t>2.7.1.3.1</t>
  </si>
  <si>
    <t>2.7.1.3.2</t>
  </si>
  <si>
    <t>2.7.1.3.3</t>
  </si>
  <si>
    <t>2.7.1.3.4</t>
  </si>
  <si>
    <t>2.7.1.4.1</t>
  </si>
  <si>
    <t>2.7.1.4.2</t>
  </si>
  <si>
    <t>2.7.1.4.3</t>
  </si>
  <si>
    <t>2.7.1.4.4</t>
  </si>
  <si>
    <t>2.7.1.5.1</t>
  </si>
  <si>
    <t>2.7.1.5.2</t>
  </si>
  <si>
    <t>2.7.1.5.3</t>
  </si>
  <si>
    <t>2.8</t>
  </si>
  <si>
    <t>2.8.1</t>
  </si>
  <si>
    <t>2.8.1.1</t>
  </si>
  <si>
    <t>2.8.1.2</t>
  </si>
  <si>
    <t>2.8.1.3</t>
  </si>
  <si>
    <t>2.8.1.4</t>
  </si>
  <si>
    <t xml:space="preserve">QUADRO DE DISTRIBUIÇÃO DE EMBUTIR, EM CHAPA DE AÇO, PARA ATÉ 30 DISJUNTORES COM BARRAMENTO PADRÃO DIN </t>
  </si>
  <si>
    <t>BDI DIFERENCIADO</t>
  </si>
  <si>
    <t xml:space="preserve">INFRAESTRUTURA DE SISTEMA DE MONITORAMENTO REMOTO </t>
  </si>
  <si>
    <t>INVERSOR SOLAR FOTOVOLTAICO  DE 30KW TRIFÁSICO 220V (ELETROMALU R$ 16.288,41 +  PLANETAPC STORE R$ 18.851,55 + MAGALU R$ 20.951,99 / 3 = R$ 18.697,32)</t>
  </si>
  <si>
    <t>CABO FOTOVOLTÁICO 6 mm2 ( AMERICANAS R$ 7,84 + ELETROMALU R$ 8,03 + ENERGYSHOP R$ 8,9 / 3 = R$ 6,60 )</t>
  </si>
  <si>
    <t>CONECTOR MC4 SOLAR FOTOVOLTÁICO DE 4 a 6 mm  ( PLANETA LED R$ 6,84 + R$ LEROY MERLIN R$ 11,00 + EXTRA R$ 14,32  / 3 = R$ 10,72 )</t>
  </si>
  <si>
    <t xml:space="preserve">ESTAÇÃO METEOREOLÓGICA PROFISSIONAL SEM FIO (LOJA DO JANGÃO R$ 2.899,00 +TECNO R$ 2.249,99 + AMERICANAS R$ 2.859,91 / 3 = R$ 2.669,63) </t>
  </si>
  <si>
    <t>2.6.1.3.1</t>
  </si>
  <si>
    <t>2.6.1.3.2</t>
  </si>
  <si>
    <t>2.6.1.3.3</t>
  </si>
  <si>
    <t>2.6.1.2.1</t>
  </si>
  <si>
    <t>SERVIÇO: instalação de sistemas de geração de energia solar fotovoltaica conectada à rede e adequações necessárias nas instalações elétricas, na Vara Trabalhista de Iguatu</t>
  </si>
  <si>
    <t>PAINEL SOLAR DE 450 A 455W TIPO MONO OU POLICRISTALINO ( MINHA CASA SOLAR R$ 1.124,10; +MAGALU R$ 1.299,00 + SOLAR&amp;SOL R$ 1.680,00 / 3 = R$ 1.367,70 )</t>
  </si>
  <si>
    <t>DISPOSITIVO DE REGISTRO E ARMANEZAMENTO DOS DADOS - DATALOGGER</t>
  </si>
  <si>
    <t>DISPOSITIVO DE REGISTRO E ARMANEZAMENTO DOS DADOS - DATALOGGER (OMEGA R$ 4.530,00 + CCR R$ 4.585,63 + RH 3.207,21 / 3 = R$ 4.107,61</t>
  </si>
  <si>
    <t>2.6.1.4</t>
  </si>
  <si>
    <t>2.6.1.4.1</t>
  </si>
  <si>
    <t>2.6.1.4.2</t>
  </si>
  <si>
    <t>2.6.1.4.3</t>
  </si>
  <si>
    <t>Conforme a Resolução 114/2010 do CNJ, foi usada como fonte primária de preços unitários o Sistema Nacional de Preços da Caixa Econômica Federal (SINAPI) de fevereiro/2022 e, subsidiariamente, a tabela da Secretaria de Infraestrutura do Estado do Ceará (SEINFRA), Versão 27.1. , Sistema de Orçamento de Obras de Sergipe (ORSE de fevereiro/2022) e coleta de preço de mercado.</t>
  </si>
  <si>
    <t>O valor do BDI (Benefícios e Despesas Indiretas) adotado foi 25,98% e o valor do BDI diferenciado adotado foi 22,66%  ( vide Planilhas de Composição da Taxa do BDI anexas)</t>
  </si>
  <si>
    <t>2022/03 COM DESONERAÇÃO</t>
  </si>
  <si>
    <t>PROJETO EXECUTIVO E TRAMITES NA CONCESSIONARIA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</si>
</sst>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$#,##0\ ;&quot;($&quot;#,##0\)"/>
    <numFmt numFmtId="165" formatCode="_([$€]* #,##0.00_);_([$€]* \(#,##0.00\);_([$€]* \-??_);_(@_)"/>
    <numFmt numFmtId="166" formatCode="#,#00"/>
    <numFmt numFmtId="167" formatCode="_(&quot;R$ &quot;* #,##0.00_);_(&quot;R$ &quot;* \(#,##0.00\);_(&quot;R$ &quot;* \-??_);_(@_)"/>
    <numFmt numFmtId="168" formatCode="_-&quot;R$ &quot;* #,##0.00_-;&quot;-R$ &quot;* #,##0.00_-;_-&quot;R$ &quot;* \-??_-;_-@_-"/>
    <numFmt numFmtId="169" formatCode="&quot; R$ &quot;#,##0.00\ ;&quot;-R$ &quot;#,##0.00\ ;&quot; R$ -&quot;#\ ;@\ "/>
    <numFmt numFmtId="170" formatCode="_(&quot;R$&quot;* #,##0.00_);_(&quot;R$&quot;* \(#,##0.00\);_(&quot;R$&quot;* \-??_);_(@_)"/>
    <numFmt numFmtId="171" formatCode="%#,#00"/>
    <numFmt numFmtId="172" formatCode="#.##000"/>
    <numFmt numFmtId="173" formatCode="[$R$-416]\ #,##0.00;[Red]\-[$R$-416]\ #,##0.00"/>
    <numFmt numFmtId="174" formatCode="_(* #,##0.00_);_(* \(#,##0.00\);_(* \-??_);_(@_)"/>
    <numFmt numFmtId="175" formatCode="_ * #,##0.00_ ;_ * \-#,##0.00_ ;_ * \-??_ ;_ @_ "/>
    <numFmt numFmtId="176" formatCode="_(* #,##0_);_(* \(#,##0\);_(* \-_);_(@_)"/>
    <numFmt numFmtId="177" formatCode="&quot;R$ &quot;#,##0_);&quot;(R$ &quot;#,##0\)"/>
    <numFmt numFmtId="178" formatCode="#,"/>
    <numFmt numFmtId="179" formatCode="#,##0.00\ ;&quot; (&quot;#,##0.00\);&quot; -&quot;#\ ;@\ "/>
    <numFmt numFmtId="180" formatCode="#,##0.00\ ;\-#,##0.00\ ;&quot; -&quot;#\ ;@\ "/>
    <numFmt numFmtId="181" formatCode="_-* #,##0.00_-;\-* #,##0.00_-;_-* \-??_-;_-@_-"/>
    <numFmt numFmtId="182" formatCode="0.0000"/>
    <numFmt numFmtId="183" formatCode="mm/yy"/>
    <numFmt numFmtId="184" formatCode="0.00000"/>
    <numFmt numFmtId="185" formatCode="#,##0.0000"/>
    <numFmt numFmtId="186" formatCode="0.0"/>
    <numFmt numFmtId="187" formatCode="mmm/yyyy"/>
    <numFmt numFmtId="188" formatCode="0.000"/>
    <numFmt numFmtId="189" formatCode="0.00000000"/>
    <numFmt numFmtId="190" formatCode="0.0000000"/>
    <numFmt numFmtId="191" formatCode="0.000000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name val="Univers Condensed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 New"/>
      <family val="3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18"/>
      <color indexed="54"/>
      <name val="Calibri Light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7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0"/>
      <color indexed="9"/>
      <name val="Arial"/>
      <family val="2"/>
    </font>
    <font>
      <sz val="10"/>
      <color indexed="57"/>
      <name val="Arial"/>
      <family val="2"/>
    </font>
    <font>
      <sz val="8"/>
      <color indexed="5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2"/>
      <name val="Arial Narrow"/>
      <family val="2"/>
    </font>
    <font>
      <b/>
      <sz val="7"/>
      <name val="Arial"/>
      <family val="2"/>
    </font>
    <font>
      <b/>
      <sz val="6"/>
      <name val="Arial Narrow"/>
      <family val="2"/>
    </font>
    <font>
      <b/>
      <sz val="7.5"/>
      <name val="Arial Narrow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5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5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5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6" fillId="28" borderId="0" applyNumberFormat="0" applyBorder="0" applyAlignment="0" applyProtection="0"/>
    <xf numFmtId="0" fontId="2" fillId="24" borderId="0" applyNumberFormat="0" applyBorder="0" applyAlignment="0" applyProtection="0"/>
    <xf numFmtId="0" fontId="56" fillId="29" borderId="0" applyNumberFormat="0" applyBorder="0" applyAlignment="0" applyProtection="0"/>
    <xf numFmtId="0" fontId="2" fillId="15" borderId="0" applyNumberFormat="0" applyBorder="0" applyAlignment="0" applyProtection="0"/>
    <xf numFmtId="0" fontId="56" fillId="30" borderId="0" applyNumberFormat="0" applyBorder="0" applyAlignment="0" applyProtection="0"/>
    <xf numFmtId="0" fontId="2" fillId="16" borderId="0" applyNumberFormat="0" applyBorder="0" applyAlignment="0" applyProtection="0"/>
    <xf numFmtId="0" fontId="56" fillId="31" borderId="0" applyNumberFormat="0" applyBorder="0" applyAlignment="0" applyProtection="0"/>
    <xf numFmtId="0" fontId="2" fillId="25" borderId="0" applyNumberFormat="0" applyBorder="0" applyAlignment="0" applyProtection="0"/>
    <xf numFmtId="0" fontId="56" fillId="32" borderId="0" applyNumberFormat="0" applyBorder="0" applyAlignment="0" applyProtection="0"/>
    <xf numFmtId="0" fontId="2" fillId="26" borderId="0" applyNumberFormat="0" applyBorder="0" applyAlignment="0" applyProtection="0"/>
    <xf numFmtId="0" fontId="56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>
      <alignment/>
      <protection/>
    </xf>
    <xf numFmtId="0" fontId="57" fillId="38" borderId="0" applyNumberFormat="0" applyBorder="0" applyAlignment="0" applyProtection="0"/>
    <xf numFmtId="0" fontId="5" fillId="4" borderId="0" applyNumberFormat="0" applyBorder="0" applyAlignment="0" applyProtection="0"/>
    <xf numFmtId="0" fontId="6" fillId="39" borderId="2" applyNumberFormat="0" applyAlignment="0" applyProtection="0"/>
    <xf numFmtId="0" fontId="58" fillId="40" borderId="3" applyNumberFormat="0" applyAlignment="0" applyProtection="0"/>
    <xf numFmtId="0" fontId="6" fillId="39" borderId="2" applyNumberFormat="0" applyAlignment="0" applyProtection="0"/>
    <xf numFmtId="0" fontId="59" fillId="41" borderId="4" applyNumberFormat="0" applyAlignment="0" applyProtection="0"/>
    <xf numFmtId="0" fontId="7" fillId="42" borderId="5" applyNumberFormat="0" applyAlignment="0" applyProtection="0"/>
    <xf numFmtId="0" fontId="60" fillId="0" borderId="6" applyNumberFormat="0" applyFill="0" applyAlignment="0" applyProtection="0"/>
    <xf numFmtId="0" fontId="8" fillId="0" borderId="7" applyNumberFormat="0" applyFill="0" applyAlignment="0" applyProtection="0"/>
    <xf numFmtId="0" fontId="7" fillId="42" borderId="5" applyNumberFormat="0" applyAlignment="0" applyProtection="0"/>
    <xf numFmtId="3" fontId="0" fillId="0" borderId="0" applyFill="0" applyBorder="0" applyAlignment="0" applyProtection="0"/>
    <xf numFmtId="164" fontId="0" fillId="0" borderId="0" applyFill="0" applyBorder="0" applyAlignment="0" applyProtection="0"/>
    <xf numFmtId="0" fontId="9" fillId="0" borderId="0">
      <alignment/>
      <protection locked="0"/>
    </xf>
    <xf numFmtId="0" fontId="0" fillId="0" borderId="0" applyFill="0" applyBorder="0" applyAlignment="0" applyProtection="0"/>
    <xf numFmtId="0" fontId="56" fillId="43" borderId="0" applyNumberFormat="0" applyBorder="0" applyAlignment="0" applyProtection="0"/>
    <xf numFmtId="0" fontId="2" fillId="34" borderId="0" applyNumberFormat="0" applyBorder="0" applyAlignment="0" applyProtection="0"/>
    <xf numFmtId="0" fontId="56" fillId="44" borderId="0" applyNumberFormat="0" applyBorder="0" applyAlignment="0" applyProtection="0"/>
    <xf numFmtId="0" fontId="2" fillId="35" borderId="0" applyNumberFormat="0" applyBorder="0" applyAlignment="0" applyProtection="0"/>
    <xf numFmtId="0" fontId="56" fillId="45" borderId="0" applyNumberFormat="0" applyBorder="0" applyAlignment="0" applyProtection="0"/>
    <xf numFmtId="0" fontId="2" fillId="36" borderId="0" applyNumberFormat="0" applyBorder="0" applyAlignment="0" applyProtection="0"/>
    <xf numFmtId="0" fontId="56" fillId="46" borderId="0" applyNumberFormat="0" applyBorder="0" applyAlignment="0" applyProtection="0"/>
    <xf numFmtId="0" fontId="2" fillId="25" borderId="0" applyNumberFormat="0" applyBorder="0" applyAlignment="0" applyProtection="0"/>
    <xf numFmtId="0" fontId="56" fillId="47" borderId="0" applyNumberFormat="0" applyBorder="0" applyAlignment="0" applyProtection="0"/>
    <xf numFmtId="0" fontId="2" fillId="26" borderId="0" applyNumberFormat="0" applyBorder="0" applyAlignment="0" applyProtection="0"/>
    <xf numFmtId="0" fontId="56" fillId="48" borderId="0" applyNumberFormat="0" applyBorder="0" applyAlignment="0" applyProtection="0"/>
    <xf numFmtId="0" fontId="2" fillId="37" borderId="0" applyNumberFormat="0" applyBorder="0" applyAlignment="0" applyProtection="0"/>
    <xf numFmtId="0" fontId="61" fillId="49" borderId="3" applyNumberFormat="0" applyAlignment="0" applyProtection="0"/>
    <xf numFmtId="0" fontId="10" fillId="7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1" fillId="0" borderId="0" applyNumberFormat="0" applyFill="0" applyBorder="0" applyAlignment="0" applyProtection="0"/>
    <xf numFmtId="2" fontId="0" fillId="0" borderId="0" applyFill="0" applyBorder="0" applyAlignment="0" applyProtection="0"/>
    <xf numFmtId="166" fontId="9" fillId="0" borderId="0">
      <alignment/>
      <protection locked="0"/>
    </xf>
    <xf numFmtId="0" fontId="5" fillId="4" borderId="0" applyNumberFormat="0" applyBorder="0" applyAlignment="0" applyProtection="0"/>
    <xf numFmtId="0" fontId="0" fillId="39" borderId="0" applyNumberFormat="0" applyBorder="0" applyAlignment="0" applyProtection="0"/>
    <xf numFmtId="0" fontId="12" fillId="0" borderId="0">
      <alignment horizontal="center"/>
      <protection/>
    </xf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>
      <alignment horizontal="center" textRotation="90"/>
      <protection/>
    </xf>
    <xf numFmtId="0" fontId="3" fillId="3" borderId="0" applyNumberFormat="0" applyBorder="0" applyAlignment="0" applyProtection="0"/>
    <xf numFmtId="0" fontId="16" fillId="0" borderId="0">
      <alignment/>
      <protection/>
    </xf>
    <xf numFmtId="0" fontId="10" fillId="7" borderId="2" applyNumberFormat="0" applyAlignment="0" applyProtection="0"/>
    <xf numFmtId="0" fontId="8" fillId="0" borderId="7" applyNumberFormat="0" applyFill="0" applyAlignment="0" applyProtection="0"/>
    <xf numFmtId="0" fontId="0" fillId="0" borderId="0">
      <alignment horizontal="center" vertical="top" wrapText="1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1" fillId="0" borderId="0" applyFill="0" applyBorder="0" applyAlignment="0" applyProtection="0"/>
    <xf numFmtId="167" fontId="0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8" fontId="0" fillId="0" borderId="0" applyFill="0" applyBorder="0" applyAlignment="0" applyProtection="0"/>
    <xf numFmtId="170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3" fontId="0" fillId="0" borderId="0">
      <alignment/>
      <protection/>
    </xf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62" fillId="51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Alignment="0" applyProtection="0"/>
    <xf numFmtId="0" fontId="0" fillId="53" borderId="12" applyNumberFormat="0" applyAlignment="0" applyProtection="0"/>
    <xf numFmtId="0" fontId="0" fillId="53" borderId="12" applyNumberFormat="0" applyAlignment="0" applyProtection="0"/>
    <xf numFmtId="0" fontId="0" fillId="53" borderId="12" applyNumberFormat="0" applyAlignment="0" applyProtection="0"/>
    <xf numFmtId="0" fontId="0" fillId="53" borderId="12" applyNumberFormat="0" applyAlignment="0" applyProtection="0"/>
    <xf numFmtId="0" fontId="0" fillId="53" borderId="12" applyNumberFormat="0" applyAlignment="0" applyProtection="0"/>
    <xf numFmtId="0" fontId="0" fillId="53" borderId="12" applyNumberFormat="0" applyAlignment="0" applyProtection="0"/>
    <xf numFmtId="0" fontId="0" fillId="53" borderId="12" applyNumberFormat="0" applyAlignment="0" applyProtection="0"/>
    <xf numFmtId="0" fontId="0" fillId="53" borderId="12" applyNumberFormat="0" applyAlignment="0" applyProtection="0"/>
    <xf numFmtId="0" fontId="0" fillId="53" borderId="12" applyNumberFormat="0" applyAlignment="0" applyProtection="0"/>
    <xf numFmtId="0" fontId="0" fillId="53" borderId="12" applyNumberFormat="0" applyAlignment="0" applyProtection="0"/>
    <xf numFmtId="0" fontId="0" fillId="53" borderId="12" applyNumberFormat="0" applyAlignment="0" applyProtection="0"/>
    <xf numFmtId="0" fontId="0" fillId="53" borderId="12" applyNumberFormat="0" applyAlignment="0" applyProtection="0"/>
    <xf numFmtId="0" fontId="0" fillId="53" borderId="12" applyNumberFormat="0" applyAlignment="0" applyProtection="0"/>
    <xf numFmtId="0" fontId="0" fillId="53" borderId="12" applyNumberFormat="0" applyAlignment="0" applyProtection="0"/>
    <xf numFmtId="0" fontId="0" fillId="53" borderId="12" applyNumberFormat="0" applyAlignment="0" applyProtection="0"/>
    <xf numFmtId="0" fontId="0" fillId="53" borderId="12" applyNumberFormat="0" applyAlignment="0" applyProtection="0"/>
    <xf numFmtId="0" fontId="0" fillId="53" borderId="12" applyNumberFormat="0" applyAlignment="0" applyProtection="0"/>
    <xf numFmtId="0" fontId="20" fillId="39" borderId="13" applyNumberFormat="0" applyAlignment="0" applyProtection="0"/>
    <xf numFmtId="171" fontId="9" fillId="0" borderId="0">
      <alignment/>
      <protection locked="0"/>
    </xf>
    <xf numFmtId="172" fontId="9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173" fontId="21" fillId="0" borderId="0">
      <alignment/>
      <protection/>
    </xf>
    <xf numFmtId="0" fontId="63" fillId="54" borderId="0" applyNumberFormat="0" applyBorder="0" applyAlignment="0" applyProtection="0"/>
    <xf numFmtId="0" fontId="64" fillId="40" borderId="14" applyNumberFormat="0" applyAlignment="0" applyProtection="0"/>
    <xf numFmtId="0" fontId="20" fillId="39" borderId="13" applyNumberFormat="0" applyAlignment="0" applyProtection="0"/>
    <xf numFmtId="38" fontId="0" fillId="0" borderId="0" applyFill="0" applyBorder="0" applyAlignment="0" applyProtection="0"/>
    <xf numFmtId="41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Border="0" applyProtection="0">
      <alignment/>
    </xf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1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69" fillId="0" borderId="16" applyNumberFormat="0" applyFill="0" applyAlignment="0" applyProtection="0"/>
    <xf numFmtId="0" fontId="14" fillId="0" borderId="9" applyNumberFormat="0" applyFill="0" applyAlignment="0" applyProtection="0"/>
    <xf numFmtId="0" fontId="70" fillId="0" borderId="17" applyNumberFormat="0" applyFill="0" applyAlignment="0" applyProtection="0"/>
    <xf numFmtId="0" fontId="15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24" fillId="0" borderId="0">
      <alignment/>
      <protection locked="0"/>
    </xf>
    <xf numFmtId="178" fontId="24" fillId="0" borderId="0">
      <alignment/>
      <protection locked="0"/>
    </xf>
    <xf numFmtId="0" fontId="71" fillId="0" borderId="18" applyNumberFormat="0" applyFill="0" applyAlignment="0" applyProtection="0"/>
    <xf numFmtId="0" fontId="0" fillId="0" borderId="19" applyNumberFormat="0" applyFill="0" applyAlignment="0" applyProtection="0"/>
    <xf numFmtId="181" fontId="0" fillId="0" borderId="0" applyFill="0" applyBorder="0" applyAlignment="0" applyProtection="0"/>
    <xf numFmtId="174" fontId="0" fillId="0" borderId="0" applyFill="0" applyBorder="0" applyAlignment="0" applyProtection="0"/>
    <xf numFmtId="179" fontId="19" fillId="0" borderId="0">
      <alignment/>
      <protection/>
    </xf>
    <xf numFmtId="180" fontId="1" fillId="0" borderId="0">
      <alignment/>
      <protection/>
    </xf>
    <xf numFmtId="174" fontId="1" fillId="0" borderId="0" applyFill="0" applyBorder="0" applyAlignment="0" applyProtection="0"/>
    <xf numFmtId="180" fontId="19" fillId="0" borderId="0">
      <alignment/>
      <protection/>
    </xf>
    <xf numFmtId="179" fontId="1" fillId="0" borderId="0">
      <alignment/>
      <protection/>
    </xf>
    <xf numFmtId="180" fontId="19" fillId="0" borderId="0">
      <alignment/>
      <protection/>
    </xf>
    <xf numFmtId="180" fontId="19" fillId="0" borderId="0">
      <alignment/>
      <protection/>
    </xf>
    <xf numFmtId="181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7" fillId="55" borderId="0" xfId="0" applyFont="1" applyFill="1" applyAlignment="1">
      <alignment/>
    </xf>
    <xf numFmtId="0" fontId="27" fillId="0" borderId="0" xfId="0" applyFont="1" applyAlignment="1">
      <alignment/>
    </xf>
    <xf numFmtId="182" fontId="27" fillId="0" borderId="0" xfId="0" applyNumberFormat="1" applyFont="1" applyAlignment="1">
      <alignment/>
    </xf>
    <xf numFmtId="2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182" fontId="27" fillId="55" borderId="0" xfId="0" applyNumberFormat="1" applyFont="1" applyFill="1" applyAlignment="1">
      <alignment/>
    </xf>
    <xf numFmtId="2" fontId="27" fillId="55" borderId="0" xfId="0" applyNumberFormat="1" applyFont="1" applyFill="1" applyAlignment="1">
      <alignment horizontal="right"/>
    </xf>
    <xf numFmtId="0" fontId="27" fillId="55" borderId="0" xfId="0" applyFont="1" applyFill="1" applyAlignment="1">
      <alignment horizontal="right"/>
    </xf>
    <xf numFmtId="10" fontId="27" fillId="55" borderId="20" xfId="339" applyNumberFormat="1" applyFont="1" applyFill="1" applyBorder="1" applyAlignment="1" applyProtection="1">
      <alignment horizontal="left" vertical="center" wrapText="1"/>
      <protection/>
    </xf>
    <xf numFmtId="10" fontId="30" fillId="55" borderId="21" xfId="0" applyNumberFormat="1" applyFont="1" applyFill="1" applyBorder="1" applyAlignment="1">
      <alignment horizontal="left"/>
    </xf>
    <xf numFmtId="0" fontId="31" fillId="55" borderId="22" xfId="339" applyNumberFormat="1" applyFont="1" applyFill="1" applyBorder="1" applyAlignment="1" applyProtection="1">
      <alignment horizontal="left" vertical="center" wrapText="1"/>
      <protection/>
    </xf>
    <xf numFmtId="182" fontId="29" fillId="55" borderId="23" xfId="339" applyNumberFormat="1" applyFont="1" applyFill="1" applyBorder="1" applyAlignment="1" applyProtection="1">
      <alignment vertical="center" wrapText="1"/>
      <protection/>
    </xf>
    <xf numFmtId="2" fontId="29" fillId="55" borderId="23" xfId="339" applyNumberFormat="1" applyFont="1" applyFill="1" applyBorder="1" applyAlignment="1" applyProtection="1">
      <alignment horizontal="right" vertical="center" wrapText="1"/>
      <protection/>
    </xf>
    <xf numFmtId="10" fontId="30" fillId="55" borderId="20" xfId="339" applyNumberFormat="1" applyFont="1" applyFill="1" applyBorder="1" applyAlignment="1" applyProtection="1">
      <alignment horizontal="left" vertical="center" wrapText="1"/>
      <protection/>
    </xf>
    <xf numFmtId="0" fontId="32" fillId="39" borderId="24" xfId="339" applyNumberFormat="1" applyFont="1" applyFill="1" applyBorder="1" applyAlignment="1" applyProtection="1">
      <alignment horizontal="center" vertical="center" wrapText="1"/>
      <protection/>
    </xf>
    <xf numFmtId="0" fontId="32" fillId="39" borderId="25" xfId="339" applyNumberFormat="1" applyFont="1" applyFill="1" applyBorder="1" applyAlignment="1" applyProtection="1">
      <alignment horizontal="center" vertical="center" wrapText="1"/>
      <protection/>
    </xf>
    <xf numFmtId="0" fontId="33" fillId="55" borderId="0" xfId="0" applyFont="1" applyFill="1" applyBorder="1" applyAlignment="1">
      <alignment horizontal="left" vertical="center"/>
    </xf>
    <xf numFmtId="0" fontId="34" fillId="55" borderId="24" xfId="339" applyNumberFormat="1" applyFont="1" applyFill="1" applyBorder="1" applyAlignment="1" applyProtection="1">
      <alignment horizontal="center" vertical="center" wrapText="1"/>
      <protection/>
    </xf>
    <xf numFmtId="183" fontId="27" fillId="55" borderId="25" xfId="339" applyNumberFormat="1" applyFont="1" applyFill="1" applyBorder="1" applyAlignment="1" applyProtection="1">
      <alignment horizontal="center" vertical="center" wrapText="1"/>
      <protection/>
    </xf>
    <xf numFmtId="0" fontId="34" fillId="55" borderId="26" xfId="339" applyNumberFormat="1" applyFont="1" applyFill="1" applyBorder="1" applyAlignment="1" applyProtection="1">
      <alignment horizontal="center" vertical="center" wrapText="1"/>
      <protection/>
    </xf>
    <xf numFmtId="182" fontId="27" fillId="55" borderId="27" xfId="339" applyNumberFormat="1" applyFont="1" applyFill="1" applyBorder="1" applyAlignment="1" applyProtection="1">
      <alignment vertical="center" wrapText="1"/>
      <protection/>
    </xf>
    <xf numFmtId="2" fontId="27" fillId="55" borderId="27" xfId="339" applyNumberFormat="1" applyFont="1" applyFill="1" applyBorder="1" applyAlignment="1" applyProtection="1">
      <alignment horizontal="center" vertical="center" wrapText="1"/>
      <protection/>
    </xf>
    <xf numFmtId="183" fontId="27" fillId="55" borderId="21" xfId="339" applyNumberFormat="1" applyFont="1" applyFill="1" applyBorder="1" applyAlignment="1" applyProtection="1">
      <alignment horizontal="center" vertical="center" wrapText="1"/>
      <protection/>
    </xf>
    <xf numFmtId="0" fontId="29" fillId="39" borderId="28" xfId="396" applyNumberFormat="1" applyFont="1" applyFill="1" applyBorder="1" applyAlignment="1">
      <alignment horizontal="center" vertical="center" wrapText="1"/>
      <protection/>
    </xf>
    <xf numFmtId="0" fontId="27" fillId="0" borderId="0" xfId="396" applyFont="1" applyFill="1" applyAlignment="1">
      <alignment vertical="center"/>
      <protection/>
    </xf>
    <xf numFmtId="0" fontId="27" fillId="0" borderId="0" xfId="396" applyFont="1">
      <alignment/>
      <protection/>
    </xf>
    <xf numFmtId="0" fontId="35" fillId="55" borderId="0" xfId="0" applyFont="1" applyFill="1" applyAlignment="1">
      <alignment/>
    </xf>
    <xf numFmtId="0" fontId="29" fillId="56" borderId="1" xfId="395" applyFont="1" applyFill="1" applyBorder="1" applyAlignment="1">
      <alignment horizontal="center" vertical="center" wrapText="1"/>
      <protection/>
    </xf>
    <xf numFmtId="0" fontId="29" fillId="56" borderId="1" xfId="395" applyFont="1" applyFill="1" applyBorder="1" applyAlignment="1">
      <alignment horizontal="left" vertical="center" wrapText="1"/>
      <protection/>
    </xf>
    <xf numFmtId="184" fontId="29" fillId="56" borderId="1" xfId="0" applyNumberFormat="1" applyFont="1" applyFill="1" applyBorder="1" applyAlignment="1">
      <alignment/>
    </xf>
    <xf numFmtId="2" fontId="29" fillId="56" borderId="1" xfId="0" applyNumberFormat="1" applyFont="1" applyFill="1" applyBorder="1" applyAlignment="1">
      <alignment horizontal="right"/>
    </xf>
    <xf numFmtId="0" fontId="29" fillId="56" borderId="1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29" fillId="55" borderId="0" xfId="0" applyFont="1" applyFill="1" applyAlignment="1">
      <alignment/>
    </xf>
    <xf numFmtId="182" fontId="29" fillId="56" borderId="1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14" borderId="1" xfId="395" applyFont="1" applyFill="1" applyBorder="1" applyAlignment="1">
      <alignment horizontal="center" vertical="center" wrapText="1"/>
      <protection/>
    </xf>
    <xf numFmtId="0" fontId="29" fillId="14" borderId="1" xfId="395" applyFont="1" applyFill="1" applyBorder="1" applyAlignment="1">
      <alignment horizontal="left" vertical="center" wrapText="1"/>
      <protection/>
    </xf>
    <xf numFmtId="4" fontId="29" fillId="0" borderId="0" xfId="0" applyNumberFormat="1" applyFont="1" applyAlignment="1">
      <alignment/>
    </xf>
    <xf numFmtId="0" fontId="27" fillId="0" borderId="1" xfId="395" applyFont="1" applyBorder="1" applyAlignment="1">
      <alignment horizontal="center" vertical="center" wrapText="1"/>
      <protection/>
    </xf>
    <xf numFmtId="0" fontId="27" fillId="0" borderId="1" xfId="395" applyFont="1" applyBorder="1" applyAlignment="1">
      <alignment horizontal="left" vertical="center" wrapText="1"/>
      <protection/>
    </xf>
    <xf numFmtId="0" fontId="27" fillId="14" borderId="1" xfId="395" applyFont="1" applyFill="1" applyBorder="1" applyAlignment="1">
      <alignment horizontal="center" vertical="center" wrapText="1"/>
      <protection/>
    </xf>
    <xf numFmtId="49" fontId="27" fillId="14" borderId="29" xfId="499" applyNumberFormat="1" applyFont="1" applyFill="1" applyBorder="1" applyAlignment="1" applyProtection="1">
      <alignment horizontal="center" vertical="center"/>
      <protection/>
    </xf>
    <xf numFmtId="49" fontId="27" fillId="14" borderId="29" xfId="499" applyNumberFormat="1" applyFont="1" applyFill="1" applyBorder="1" applyAlignment="1" applyProtection="1">
      <alignment horizontal="left" vertical="center"/>
      <protection/>
    </xf>
    <xf numFmtId="1" fontId="27" fillId="14" borderId="29" xfId="499" applyNumberFormat="1" applyFont="1" applyFill="1" applyBorder="1" applyAlignment="1" applyProtection="1">
      <alignment horizontal="center" vertical="center"/>
      <protection/>
    </xf>
    <xf numFmtId="0" fontId="27" fillId="14" borderId="29" xfId="0" applyNumberFormat="1" applyFont="1" applyFill="1" applyBorder="1" applyAlignment="1">
      <alignment horizontal="justify" vertical="center" wrapText="1"/>
    </xf>
    <xf numFmtId="181" fontId="27" fillId="14" borderId="29" xfId="499" applyFont="1" applyFill="1" applyBorder="1" applyAlignment="1" applyProtection="1">
      <alignment horizontal="center" vertical="center"/>
      <protection/>
    </xf>
    <xf numFmtId="181" fontId="27" fillId="0" borderId="29" xfId="499" applyFont="1" applyFill="1" applyBorder="1" applyAlignment="1" applyProtection="1">
      <alignment horizontal="center" vertical="center"/>
      <protection/>
    </xf>
    <xf numFmtId="0" fontId="27" fillId="0" borderId="1" xfId="395" applyNumberFormat="1" applyFont="1" applyBorder="1" applyAlignment="1">
      <alignment horizontal="center" vertical="center" wrapText="1"/>
      <protection/>
    </xf>
    <xf numFmtId="0" fontId="27" fillId="0" borderId="1" xfId="0" applyFont="1" applyBorder="1" applyAlignment="1">
      <alignment horizontal="center" vertical="center" wrapText="1"/>
    </xf>
    <xf numFmtId="0" fontId="27" fillId="55" borderId="1" xfId="395" applyFont="1" applyFill="1" applyBorder="1" applyAlignment="1">
      <alignment horizontal="center" vertical="center" wrapText="1"/>
      <protection/>
    </xf>
    <xf numFmtId="0" fontId="27" fillId="55" borderId="1" xfId="0" applyFont="1" applyFill="1" applyBorder="1" applyAlignment="1">
      <alignment horizontal="center" vertical="center" wrapText="1"/>
    </xf>
    <xf numFmtId="0" fontId="29" fillId="14" borderId="1" xfId="395" applyNumberFormat="1" applyFont="1" applyFill="1" applyBorder="1" applyAlignment="1">
      <alignment horizontal="center" vertical="center" wrapText="1"/>
      <protection/>
    </xf>
    <xf numFmtId="0" fontId="0" fillId="55" borderId="0" xfId="0" applyFill="1" applyAlignment="1">
      <alignment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8" fillId="55" borderId="0" xfId="0" applyFont="1" applyFill="1" applyAlignment="1">
      <alignment/>
    </xf>
    <xf numFmtId="2" fontId="38" fillId="55" borderId="0" xfId="0" applyNumberFormat="1" applyFont="1" applyFill="1" applyAlignment="1">
      <alignment horizontal="right" vertical="center"/>
    </xf>
    <xf numFmtId="0" fontId="0" fillId="55" borderId="0" xfId="0" applyFill="1" applyAlignment="1">
      <alignment horizontal="right" vertical="center"/>
    </xf>
    <xf numFmtId="0" fontId="29" fillId="55" borderId="23" xfId="339" applyNumberFormat="1" applyFont="1" applyFill="1" applyBorder="1" applyAlignment="1" applyProtection="1">
      <alignment horizontal="right" vertical="center" wrapText="1"/>
      <protection/>
    </xf>
    <xf numFmtId="0" fontId="29" fillId="55" borderId="27" xfId="339" applyNumberFormat="1" applyFont="1" applyFill="1" applyBorder="1" applyAlignment="1" applyProtection="1">
      <alignment horizontal="right" vertical="center" wrapText="1"/>
      <protection/>
    </xf>
    <xf numFmtId="10" fontId="27" fillId="55" borderId="21" xfId="0" applyNumberFormat="1" applyFont="1" applyFill="1" applyBorder="1" applyAlignment="1">
      <alignment horizontal="right" vertical="center"/>
    </xf>
    <xf numFmtId="0" fontId="29" fillId="55" borderId="0" xfId="0" applyFont="1" applyFill="1" applyBorder="1" applyAlignment="1">
      <alignment vertical="center"/>
    </xf>
    <xf numFmtId="0" fontId="31" fillId="55" borderId="24" xfId="339" applyNumberFormat="1" applyFont="1" applyFill="1" applyBorder="1" applyAlignment="1" applyProtection="1">
      <alignment horizontal="right" vertical="center" wrapText="1"/>
      <protection/>
    </xf>
    <xf numFmtId="0" fontId="29" fillId="55" borderId="22" xfId="339" applyNumberFormat="1" applyFont="1" applyFill="1" applyBorder="1" applyAlignment="1" applyProtection="1">
      <alignment horizontal="right" vertical="center" wrapText="1"/>
      <protection/>
    </xf>
    <xf numFmtId="0" fontId="29" fillId="39" borderId="24" xfId="339" applyNumberFormat="1" applyFont="1" applyFill="1" applyBorder="1" applyAlignment="1" applyProtection="1">
      <alignment horizontal="right" vertical="center" wrapText="1"/>
      <protection/>
    </xf>
    <xf numFmtId="0" fontId="29" fillId="39" borderId="25" xfId="339" applyNumberFormat="1" applyFont="1" applyFill="1" applyBorder="1" applyAlignment="1" applyProtection="1">
      <alignment horizontal="center" vertical="center" wrapText="1"/>
      <protection/>
    </xf>
    <xf numFmtId="2" fontId="0" fillId="55" borderId="0" xfId="0" applyNumberFormat="1" applyFill="1" applyAlignment="1">
      <alignment/>
    </xf>
    <xf numFmtId="0" fontId="39" fillId="55" borderId="0" xfId="0" applyFont="1" applyFill="1" applyBorder="1" applyAlignment="1">
      <alignment vertical="center"/>
    </xf>
    <xf numFmtId="0" fontId="29" fillId="55" borderId="27" xfId="0" applyFont="1" applyFill="1" applyBorder="1" applyAlignment="1">
      <alignment vertical="center"/>
    </xf>
    <xf numFmtId="4" fontId="38" fillId="39" borderId="0" xfId="0" applyNumberFormat="1" applyFont="1" applyFill="1" applyAlignment="1">
      <alignment/>
    </xf>
    <xf numFmtId="4" fontId="29" fillId="39" borderId="30" xfId="396" applyNumberFormat="1" applyFont="1" applyFill="1" applyBorder="1" applyAlignment="1">
      <alignment horizontal="center" vertical="center" wrapText="1"/>
      <protection/>
    </xf>
    <xf numFmtId="0" fontId="40" fillId="55" borderId="0" xfId="0" applyFont="1" applyFill="1" applyAlignment="1">
      <alignment/>
    </xf>
    <xf numFmtId="0" fontId="35" fillId="57" borderId="31" xfId="395" applyNumberFormat="1" applyFont="1" applyFill="1" applyBorder="1" applyAlignment="1">
      <alignment horizontal="center" vertical="center" wrapText="1"/>
      <protection/>
    </xf>
    <xf numFmtId="0" fontId="35" fillId="57" borderId="31" xfId="395" applyFont="1" applyFill="1" applyBorder="1" applyAlignment="1">
      <alignment horizontal="center" vertical="center" wrapText="1"/>
      <protection/>
    </xf>
    <xf numFmtId="0" fontId="35" fillId="57" borderId="31" xfId="395" applyFont="1" applyFill="1" applyBorder="1" applyAlignment="1">
      <alignment horizontal="left" vertical="center" wrapText="1"/>
      <protection/>
    </xf>
    <xf numFmtId="2" fontId="35" fillId="57" borderId="31" xfId="395" applyNumberFormat="1" applyFont="1" applyFill="1" applyBorder="1" applyAlignment="1">
      <alignment horizontal="right" vertical="center" wrapText="1"/>
      <protection/>
    </xf>
    <xf numFmtId="4" fontId="35" fillId="57" borderId="31" xfId="0" applyNumberFormat="1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35" fillId="0" borderId="0" xfId="396" applyFont="1" applyFill="1" applyAlignment="1">
      <alignment vertical="center"/>
      <protection/>
    </xf>
    <xf numFmtId="2" fontId="29" fillId="56" borderId="1" xfId="395" applyNumberFormat="1" applyFont="1" applyFill="1" applyBorder="1" applyAlignment="1">
      <alignment horizontal="right" vertical="center" wrapText="1"/>
      <protection/>
    </xf>
    <xf numFmtId="4" fontId="29" fillId="56" borderId="1" xfId="0" applyNumberFormat="1" applyFont="1" applyFill="1" applyBorder="1" applyAlignment="1">
      <alignment horizontal="right" vertical="center"/>
    </xf>
    <xf numFmtId="4" fontId="27" fillId="0" borderId="0" xfId="396" applyNumberFormat="1" applyFont="1" applyFill="1" applyAlignment="1">
      <alignment vertical="center"/>
      <protection/>
    </xf>
    <xf numFmtId="0" fontId="41" fillId="55" borderId="0" xfId="0" applyFont="1" applyFill="1" applyAlignment="1">
      <alignment/>
    </xf>
    <xf numFmtId="0" fontId="29" fillId="55" borderId="1" xfId="395" applyFont="1" applyFill="1" applyBorder="1" applyAlignment="1">
      <alignment horizontal="center" vertical="center" wrapText="1"/>
      <protection/>
    </xf>
    <xf numFmtId="0" fontId="29" fillId="55" borderId="1" xfId="395" applyFont="1" applyFill="1" applyBorder="1" applyAlignment="1">
      <alignment horizontal="left" vertical="center" wrapText="1"/>
      <protection/>
    </xf>
    <xf numFmtId="4" fontId="29" fillId="55" borderId="1" xfId="0" applyNumberFormat="1" applyFont="1" applyFill="1" applyBorder="1" applyAlignment="1">
      <alignment horizontal="right" vertical="center"/>
    </xf>
    <xf numFmtId="0" fontId="42" fillId="0" borderId="0" xfId="396" applyFont="1" applyFill="1" applyAlignment="1">
      <alignment vertical="center"/>
      <protection/>
    </xf>
    <xf numFmtId="2" fontId="29" fillId="14" borderId="1" xfId="395" applyNumberFormat="1" applyFont="1" applyFill="1" applyBorder="1" applyAlignment="1">
      <alignment horizontal="right" vertical="center" wrapText="1"/>
      <protection/>
    </xf>
    <xf numFmtId="4" fontId="29" fillId="14" borderId="1" xfId="0" applyNumberFormat="1" applyFont="1" applyFill="1" applyBorder="1" applyAlignment="1">
      <alignment horizontal="right" vertical="center"/>
    </xf>
    <xf numFmtId="0" fontId="36" fillId="55" borderId="1" xfId="395" applyFont="1" applyFill="1" applyBorder="1" applyAlignment="1">
      <alignment horizontal="center" vertical="center" wrapText="1"/>
      <protection/>
    </xf>
    <xf numFmtId="0" fontId="43" fillId="55" borderId="0" xfId="0" applyFont="1" applyFill="1" applyBorder="1" applyAlignment="1">
      <alignment/>
    </xf>
    <xf numFmtId="0" fontId="43" fillId="55" borderId="0" xfId="0" applyFont="1" applyFill="1" applyBorder="1" applyAlignment="1">
      <alignment vertical="top"/>
    </xf>
    <xf numFmtId="4" fontId="0" fillId="0" borderId="0" xfId="0" applyNumberFormat="1" applyAlignment="1">
      <alignment horizontal="right" vertical="center"/>
    </xf>
    <xf numFmtId="1" fontId="29" fillId="39" borderId="28" xfId="396" applyNumberFormat="1" applyFont="1" applyFill="1" applyBorder="1" applyAlignment="1">
      <alignment horizontal="center" vertical="center" wrapText="1"/>
      <protection/>
    </xf>
    <xf numFmtId="0" fontId="27" fillId="55" borderId="32" xfId="0" applyFont="1" applyFill="1" applyBorder="1" applyAlignment="1">
      <alignment horizontal="center"/>
    </xf>
    <xf numFmtId="0" fontId="27" fillId="55" borderId="0" xfId="0" applyFont="1" applyFill="1" applyBorder="1" applyAlignment="1">
      <alignment horizontal="center"/>
    </xf>
    <xf numFmtId="0" fontId="27" fillId="55" borderId="23" xfId="0" applyFont="1" applyFill="1" applyBorder="1" applyAlignment="1">
      <alignment horizontal="center"/>
    </xf>
    <xf numFmtId="0" fontId="27" fillId="55" borderId="27" xfId="0" applyFont="1" applyFill="1" applyBorder="1" applyAlignment="1">
      <alignment horizontal="center"/>
    </xf>
    <xf numFmtId="0" fontId="29" fillId="55" borderId="0" xfId="0" applyFont="1" applyFill="1" applyBorder="1" applyAlignment="1">
      <alignment horizontal="left" vertical="center"/>
    </xf>
    <xf numFmtId="4" fontId="29" fillId="55" borderId="0" xfId="0" applyNumberFormat="1" applyFont="1" applyFill="1" applyBorder="1" applyAlignment="1">
      <alignment horizontal="right" vertical="center"/>
    </xf>
    <xf numFmtId="0" fontId="29" fillId="58" borderId="1" xfId="395" applyFont="1" applyFill="1" applyBorder="1" applyAlignment="1">
      <alignment horizontal="center" vertical="center" wrapText="1"/>
      <protection/>
    </xf>
    <xf numFmtId="0" fontId="29" fillId="58" borderId="1" xfId="395" applyFont="1" applyFill="1" applyBorder="1" applyAlignment="1">
      <alignment horizontal="left" vertical="center" wrapText="1"/>
      <protection/>
    </xf>
    <xf numFmtId="2" fontId="29" fillId="58" borderId="1" xfId="395" applyNumberFormat="1" applyFont="1" applyFill="1" applyBorder="1" applyAlignment="1">
      <alignment horizontal="right" vertical="center" wrapText="1"/>
      <protection/>
    </xf>
    <xf numFmtId="4" fontId="29" fillId="58" borderId="1" xfId="0" applyNumberFormat="1" applyFont="1" applyFill="1" applyBorder="1" applyAlignment="1">
      <alignment horizontal="right" vertical="center"/>
    </xf>
    <xf numFmtId="0" fontId="27" fillId="59" borderId="1" xfId="395" applyFont="1" applyFill="1" applyBorder="1" applyAlignment="1">
      <alignment horizontal="center" vertical="center" wrapText="1"/>
      <protection/>
    </xf>
    <xf numFmtId="49" fontId="27" fillId="59" borderId="33" xfId="499" applyNumberFormat="1" applyFont="1" applyFill="1" applyBorder="1" applyAlignment="1" applyProtection="1">
      <alignment horizontal="center" vertical="center"/>
      <protection/>
    </xf>
    <xf numFmtId="49" fontId="27" fillId="59" borderId="33" xfId="499" applyNumberFormat="1" applyFont="1" applyFill="1" applyBorder="1" applyAlignment="1" applyProtection="1">
      <alignment horizontal="left" vertical="center"/>
      <protection/>
    </xf>
    <xf numFmtId="1" fontId="27" fillId="59" borderId="33" xfId="499" applyNumberFormat="1" applyFont="1" applyFill="1" applyBorder="1" applyAlignment="1" applyProtection="1">
      <alignment horizontal="center" vertical="center"/>
      <protection/>
    </xf>
    <xf numFmtId="0" fontId="27" fillId="59" borderId="33" xfId="0" applyFont="1" applyFill="1" applyBorder="1" applyAlignment="1">
      <alignment horizontal="center" vertical="center"/>
    </xf>
    <xf numFmtId="185" fontId="27" fillId="59" borderId="33" xfId="0" applyNumberFormat="1" applyFont="1" applyFill="1" applyBorder="1" applyAlignment="1">
      <alignment horizontal="right" vertical="center"/>
    </xf>
    <xf numFmtId="4" fontId="27" fillId="59" borderId="33" xfId="0" applyNumberFormat="1" applyFont="1" applyFill="1" applyBorder="1" applyAlignment="1">
      <alignment vertical="center"/>
    </xf>
    <xf numFmtId="0" fontId="46" fillId="59" borderId="33" xfId="0" applyNumberFormat="1" applyFont="1" applyFill="1" applyBorder="1" applyAlignment="1">
      <alignment horizontal="justify" vertical="center" wrapText="1"/>
    </xf>
    <xf numFmtId="10" fontId="29" fillId="55" borderId="20" xfId="339" applyNumberFormat="1" applyFont="1" applyFill="1" applyBorder="1" applyAlignment="1" applyProtection="1">
      <alignment horizontal="right" vertical="center" wrapText="1"/>
      <protection/>
    </xf>
    <xf numFmtId="10" fontId="29" fillId="55" borderId="20" xfId="339" applyNumberFormat="1" applyFont="1" applyFill="1" applyBorder="1" applyAlignment="1" applyProtection="1">
      <alignment horizontal="left" vertical="center" wrapText="1"/>
      <protection/>
    </xf>
    <xf numFmtId="2" fontId="29" fillId="55" borderId="1" xfId="395" applyNumberFormat="1" applyFont="1" applyFill="1" applyBorder="1" applyAlignment="1">
      <alignment horizontal="right" vertical="center" wrapText="1"/>
      <protection/>
    </xf>
    <xf numFmtId="0" fontId="31" fillId="14" borderId="1" xfId="395" applyNumberFormat="1" applyFont="1" applyFill="1" applyBorder="1" applyAlignment="1">
      <alignment horizontal="center" vertical="center" wrapText="1"/>
      <protection/>
    </xf>
    <xf numFmtId="0" fontId="31" fillId="14" borderId="1" xfId="395" applyFont="1" applyFill="1" applyBorder="1" applyAlignment="1">
      <alignment horizontal="center" vertical="center" wrapText="1"/>
      <protection/>
    </xf>
    <xf numFmtId="0" fontId="47" fillId="55" borderId="1" xfId="395" applyFont="1" applyFill="1" applyBorder="1" applyAlignment="1">
      <alignment horizontal="center" vertical="center" wrapText="1"/>
      <protection/>
    </xf>
    <xf numFmtId="0" fontId="43" fillId="0" borderId="34" xfId="0" applyFont="1" applyBorder="1" applyAlignment="1">
      <alignment horizontal="left" vertical="center"/>
    </xf>
    <xf numFmtId="0" fontId="43" fillId="0" borderId="34" xfId="0" applyFont="1" applyBorder="1" applyAlignment="1">
      <alignment horizontal="center" vertical="center"/>
    </xf>
    <xf numFmtId="0" fontId="43" fillId="0" borderId="34" xfId="0" applyFont="1" applyBorder="1" applyAlignment="1">
      <alignment horizontal="left" vertical="center" wrapText="1"/>
    </xf>
    <xf numFmtId="0" fontId="27" fillId="14" borderId="29" xfId="0" applyNumberFormat="1" applyFont="1" applyFill="1" applyBorder="1" applyAlignment="1">
      <alignment horizontal="center" vertical="center" wrapText="1"/>
    </xf>
    <xf numFmtId="181" fontId="0" fillId="0" borderId="1" xfId="499" applyBorder="1" applyAlignment="1">
      <alignment horizontal="right"/>
    </xf>
    <xf numFmtId="181" fontId="0" fillId="14" borderId="1" xfId="499" applyFill="1" applyBorder="1" applyAlignment="1">
      <alignment horizontal="right"/>
    </xf>
    <xf numFmtId="181" fontId="0" fillId="14" borderId="1" xfId="499" applyFill="1" applyBorder="1" applyAlignment="1">
      <alignment/>
    </xf>
    <xf numFmtId="181" fontId="0" fillId="0" borderId="1" xfId="499" applyBorder="1" applyAlignment="1">
      <alignment vertical="center" wrapText="1"/>
    </xf>
    <xf numFmtId="181" fontId="0" fillId="14" borderId="29" xfId="499" applyFill="1" applyBorder="1" applyAlignment="1">
      <alignment horizontal="right" vertical="center"/>
    </xf>
    <xf numFmtId="181" fontId="0" fillId="14" borderId="35" xfId="499" applyFill="1" applyBorder="1" applyAlignment="1">
      <alignment vertical="center"/>
    </xf>
    <xf numFmtId="181" fontId="0" fillId="14" borderId="29" xfId="499" applyFill="1" applyBorder="1" applyAlignment="1">
      <alignment vertical="center"/>
    </xf>
    <xf numFmtId="181" fontId="0" fillId="0" borderId="29" xfId="499" applyFill="1" applyBorder="1" applyAlignment="1">
      <alignment horizontal="right" vertical="center"/>
    </xf>
    <xf numFmtId="181" fontId="0" fillId="0" borderId="35" xfId="499" applyFill="1" applyBorder="1" applyAlignment="1">
      <alignment vertical="center"/>
    </xf>
    <xf numFmtId="181" fontId="0" fillId="0" borderId="29" xfId="499" applyFill="1" applyBorder="1" applyAlignment="1">
      <alignment vertical="center"/>
    </xf>
    <xf numFmtId="181" fontId="0" fillId="59" borderId="33" xfId="499" applyFill="1" applyBorder="1" applyAlignment="1">
      <alignment horizontal="right" vertical="center"/>
    </xf>
    <xf numFmtId="181" fontId="0" fillId="59" borderId="33" xfId="499" applyFill="1" applyBorder="1" applyAlignment="1">
      <alignment vertical="center"/>
    </xf>
    <xf numFmtId="181" fontId="0" fillId="56" borderId="1" xfId="499" applyFill="1" applyBorder="1" applyAlignment="1">
      <alignment/>
    </xf>
    <xf numFmtId="181" fontId="0" fillId="56" borderId="1" xfId="499" applyFill="1" applyBorder="1" applyAlignment="1">
      <alignment horizontal="right"/>
    </xf>
    <xf numFmtId="181" fontId="0" fillId="14" borderId="29" xfId="499" applyFill="1" applyBorder="1" applyAlignment="1">
      <alignment horizontal="justify" vertical="center" wrapText="1"/>
    </xf>
    <xf numFmtId="181" fontId="0" fillId="0" borderId="34" xfId="499" applyFill="1" applyBorder="1" applyAlignment="1" applyProtection="1">
      <alignment vertical="center"/>
      <protection/>
    </xf>
    <xf numFmtId="181" fontId="0" fillId="0" borderId="34" xfId="499" applyFill="1" applyBorder="1" applyAlignment="1" applyProtection="1">
      <alignment horizontal="right" vertical="center"/>
      <protection/>
    </xf>
    <xf numFmtId="181" fontId="0" fillId="0" borderId="1" xfId="499" applyBorder="1" applyAlignment="1">
      <alignment horizontal="right" vertical="center" wrapText="1"/>
    </xf>
    <xf numFmtId="0" fontId="72" fillId="55" borderId="1" xfId="395" applyFont="1" applyFill="1" applyBorder="1" applyAlignment="1">
      <alignment horizontal="center" vertical="center" wrapText="1"/>
      <protection/>
    </xf>
    <xf numFmtId="0" fontId="48" fillId="55" borderId="0" xfId="339" applyNumberFormat="1" applyFont="1" applyFill="1" applyBorder="1" applyAlignment="1" applyProtection="1">
      <alignment horizontal="right" vertical="center" wrapText="1"/>
      <protection/>
    </xf>
    <xf numFmtId="4" fontId="72" fillId="55" borderId="1" xfId="0" applyNumberFormat="1" applyFont="1" applyFill="1" applyBorder="1" applyAlignment="1">
      <alignment horizontal="right" vertical="center"/>
    </xf>
    <xf numFmtId="10" fontId="72" fillId="55" borderId="0" xfId="339" applyNumberFormat="1" applyFont="1" applyFill="1" applyBorder="1" applyAlignment="1" applyProtection="1">
      <alignment horizontal="left" vertical="center" wrapText="1"/>
      <protection/>
    </xf>
    <xf numFmtId="0" fontId="27" fillId="55" borderId="28" xfId="0" applyFont="1" applyFill="1" applyBorder="1" applyAlignment="1">
      <alignment horizontal="center"/>
    </xf>
    <xf numFmtId="0" fontId="28" fillId="55" borderId="32" xfId="0" applyFont="1" applyFill="1" applyBorder="1" applyAlignment="1">
      <alignment horizontal="center" vertical="center"/>
    </xf>
    <xf numFmtId="2" fontId="29" fillId="55" borderId="36" xfId="339" applyNumberFormat="1" applyFont="1" applyFill="1" applyBorder="1" applyAlignment="1" applyProtection="1">
      <alignment horizontal="left" vertical="center" wrapText="1"/>
      <protection/>
    </xf>
    <xf numFmtId="0" fontId="49" fillId="55" borderId="22" xfId="0" applyFont="1" applyFill="1" applyBorder="1" applyAlignment="1">
      <alignment horizontal="left" vertical="center" wrapText="1"/>
    </xf>
    <xf numFmtId="0" fontId="49" fillId="55" borderId="20" xfId="0" applyFont="1" applyFill="1" applyBorder="1" applyAlignment="1">
      <alignment horizontal="left" vertical="center" wrapText="1"/>
    </xf>
    <xf numFmtId="0" fontId="49" fillId="55" borderId="36" xfId="0" applyFont="1" applyFill="1" applyBorder="1" applyAlignment="1">
      <alignment horizontal="left" vertical="center" wrapText="1"/>
    </xf>
    <xf numFmtId="0" fontId="49" fillId="55" borderId="32" xfId="0" applyFont="1" applyFill="1" applyBorder="1" applyAlignment="1">
      <alignment horizontal="left" vertical="center" wrapText="1"/>
    </xf>
    <xf numFmtId="0" fontId="32" fillId="39" borderId="0" xfId="339" applyNumberFormat="1" applyFont="1" applyFill="1" applyBorder="1" applyAlignment="1" applyProtection="1">
      <alignment horizontal="center" vertical="center" wrapText="1"/>
      <protection/>
    </xf>
    <xf numFmtId="0" fontId="33" fillId="55" borderId="22" xfId="0" applyFont="1" applyFill="1" applyBorder="1" applyAlignment="1">
      <alignment horizontal="left" vertical="center"/>
    </xf>
    <xf numFmtId="0" fontId="33" fillId="55" borderId="20" xfId="0" applyFont="1" applyFill="1" applyBorder="1" applyAlignment="1">
      <alignment horizontal="left" vertical="center"/>
    </xf>
    <xf numFmtId="0" fontId="33" fillId="55" borderId="24" xfId="0" applyFont="1" applyFill="1" applyBorder="1" applyAlignment="1">
      <alignment horizontal="left" vertical="center"/>
    </xf>
    <xf numFmtId="0" fontId="33" fillId="55" borderId="25" xfId="0" applyFont="1" applyFill="1" applyBorder="1" applyAlignment="1">
      <alignment horizontal="left" vertical="center"/>
    </xf>
    <xf numFmtId="0" fontId="27" fillId="55" borderId="0" xfId="339" applyNumberFormat="1" applyFont="1" applyFill="1" applyBorder="1" applyAlignment="1" applyProtection="1">
      <alignment horizontal="center" vertical="center" wrapText="1"/>
      <protection/>
    </xf>
    <xf numFmtId="0" fontId="33" fillId="55" borderId="0" xfId="0" applyFont="1" applyFill="1" applyBorder="1" applyAlignment="1">
      <alignment horizontal="left" vertical="center"/>
    </xf>
    <xf numFmtId="17" fontId="27" fillId="55" borderId="0" xfId="339" applyNumberFormat="1" applyFont="1" applyFill="1" applyBorder="1" applyAlignment="1" applyProtection="1">
      <alignment horizontal="center" vertical="center" wrapText="1"/>
      <protection/>
    </xf>
    <xf numFmtId="4" fontId="29" fillId="39" borderId="28" xfId="396" applyNumberFormat="1" applyFont="1" applyFill="1" applyBorder="1" applyAlignment="1">
      <alignment horizontal="center" vertical="center" wrapText="1"/>
      <protection/>
    </xf>
    <xf numFmtId="49" fontId="29" fillId="39" borderId="30" xfId="396" applyNumberFormat="1" applyFont="1" applyFill="1" applyBorder="1" applyAlignment="1">
      <alignment horizontal="center" vertical="center" wrapText="1"/>
      <protection/>
    </xf>
    <xf numFmtId="1" fontId="29" fillId="39" borderId="28" xfId="396" applyNumberFormat="1" applyFont="1" applyFill="1" applyBorder="1" applyAlignment="1">
      <alignment horizontal="center" vertical="center" wrapText="1"/>
      <protection/>
    </xf>
    <xf numFmtId="0" fontId="29" fillId="39" borderId="28" xfId="396" applyNumberFormat="1" applyFont="1" applyFill="1" applyBorder="1" applyAlignment="1">
      <alignment horizontal="center" vertical="center" wrapText="1"/>
      <protection/>
    </xf>
    <xf numFmtId="0" fontId="29" fillId="39" borderId="28" xfId="396" applyFont="1" applyFill="1" applyBorder="1" applyAlignment="1">
      <alignment horizontal="center" vertical="center" wrapText="1"/>
      <protection/>
    </xf>
    <xf numFmtId="182" fontId="29" fillId="39" borderId="28" xfId="396" applyNumberFormat="1" applyFont="1" applyFill="1" applyBorder="1" applyAlignment="1">
      <alignment horizontal="center" vertical="center" wrapText="1"/>
      <protection/>
    </xf>
    <xf numFmtId="2" fontId="29" fillId="39" borderId="36" xfId="396" applyNumberFormat="1" applyFont="1" applyFill="1" applyBorder="1" applyAlignment="1">
      <alignment horizontal="center" vertical="center" wrapText="1"/>
      <protection/>
    </xf>
    <xf numFmtId="0" fontId="44" fillId="55" borderId="22" xfId="0" applyFont="1" applyFill="1" applyBorder="1" applyAlignment="1">
      <alignment horizontal="left" vertical="center" wrapText="1"/>
    </xf>
    <xf numFmtId="0" fontId="44" fillId="55" borderId="20" xfId="0" applyFont="1" applyFill="1" applyBorder="1" applyAlignment="1">
      <alignment horizontal="left" vertical="center" wrapText="1"/>
    </xf>
    <xf numFmtId="0" fontId="44" fillId="55" borderId="36" xfId="0" applyFont="1" applyFill="1" applyBorder="1" applyAlignment="1">
      <alignment horizontal="left" vertical="center" wrapText="1"/>
    </xf>
    <xf numFmtId="0" fontId="44" fillId="55" borderId="32" xfId="0" applyFont="1" applyFill="1" applyBorder="1" applyAlignment="1">
      <alignment horizontal="left" vertical="center" wrapText="1"/>
    </xf>
    <xf numFmtId="0" fontId="29" fillId="39" borderId="0" xfId="339" applyNumberFormat="1" applyFont="1" applyFill="1" applyBorder="1" applyAlignment="1" applyProtection="1">
      <alignment horizontal="center" vertical="center" wrapText="1"/>
      <protection/>
    </xf>
    <xf numFmtId="0" fontId="27" fillId="55" borderId="0" xfId="339" applyNumberFormat="1" applyFont="1" applyFill="1" applyBorder="1" applyAlignment="1" applyProtection="1">
      <alignment horizontal="left" vertical="center" wrapText="1" indent="1"/>
      <protection/>
    </xf>
    <xf numFmtId="0" fontId="37" fillId="39" borderId="0" xfId="339" applyNumberFormat="1" applyFont="1" applyFill="1" applyBorder="1" applyAlignment="1" applyProtection="1">
      <alignment horizontal="right" vertical="center" wrapText="1"/>
      <protection/>
    </xf>
    <xf numFmtId="49" fontId="29" fillId="39" borderId="28" xfId="396" applyNumberFormat="1" applyFont="1" applyFill="1" applyBorder="1" applyAlignment="1">
      <alignment horizontal="center" vertical="center" wrapText="1"/>
      <protection/>
    </xf>
    <xf numFmtId="2" fontId="29" fillId="39" borderId="28" xfId="396" applyNumberFormat="1" applyFont="1" applyFill="1" applyBorder="1" applyAlignment="1">
      <alignment horizontal="center" vertical="center" wrapText="1"/>
      <protection/>
    </xf>
    <xf numFmtId="0" fontId="44" fillId="55" borderId="0" xfId="0" applyFont="1" applyFill="1" applyBorder="1" applyAlignment="1">
      <alignment horizontal="left" vertical="top" wrapText="1"/>
    </xf>
  </cellXfs>
  <cellStyles count="497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Ênfase1" xfId="22"/>
    <cellStyle name="20% - Ênfase1 10" xfId="23"/>
    <cellStyle name="20% - Ênfase1 11" xfId="24"/>
    <cellStyle name="20% - Ênfase1 12" xfId="25"/>
    <cellStyle name="20% - Ênfase1 13" xfId="26"/>
    <cellStyle name="20% - Ênfase1 14" xfId="27"/>
    <cellStyle name="20% - Ênfase1 15" xfId="28"/>
    <cellStyle name="20% - Ênfase1 16" xfId="29"/>
    <cellStyle name="20% - Ênfase1 17" xfId="30"/>
    <cellStyle name="20% - Ênfase1 2" xfId="31"/>
    <cellStyle name="20% - Ênfase1 3" xfId="32"/>
    <cellStyle name="20% - Ênfase1 4" xfId="33"/>
    <cellStyle name="20% - Ênfase1 5" xfId="34"/>
    <cellStyle name="20% - Ênfase1 6" xfId="35"/>
    <cellStyle name="20% - Ênfase1 7" xfId="36"/>
    <cellStyle name="20% - Ênfase1 8" xfId="37"/>
    <cellStyle name="20% - Ênfase1 9" xfId="38"/>
    <cellStyle name="20% - Ênfase2" xfId="39"/>
    <cellStyle name="20% - Ênfase2 10" xfId="40"/>
    <cellStyle name="20% - Ênfase2 11" xfId="41"/>
    <cellStyle name="20% - Ênfase2 12" xfId="42"/>
    <cellStyle name="20% - Ênfase2 13" xfId="43"/>
    <cellStyle name="20% - Ênfase2 14" xfId="44"/>
    <cellStyle name="20% - Ênfase2 15" xfId="45"/>
    <cellStyle name="20% - Ênfase2 16" xfId="46"/>
    <cellStyle name="20% - Ênfase2 17" xfId="47"/>
    <cellStyle name="20% - Ênfase2 2" xfId="48"/>
    <cellStyle name="20% - Ênfase2 3" xfId="49"/>
    <cellStyle name="20% - Ênfase2 4" xfId="50"/>
    <cellStyle name="20% - Ênfase2 5" xfId="51"/>
    <cellStyle name="20% - Ênfase2 6" xfId="52"/>
    <cellStyle name="20% - Ênfase2 7" xfId="53"/>
    <cellStyle name="20% - Ênfase2 8" xfId="54"/>
    <cellStyle name="20% - Ênfase2 9" xfId="55"/>
    <cellStyle name="20% - Ênfase3" xfId="56"/>
    <cellStyle name="20% - Ênfase3 10" xfId="57"/>
    <cellStyle name="20% - Ênfase3 11" xfId="58"/>
    <cellStyle name="20% - Ênfase3 12" xfId="59"/>
    <cellStyle name="20% - Ênfase3 13" xfId="60"/>
    <cellStyle name="20% - Ênfase3 14" xfId="61"/>
    <cellStyle name="20% - Ênfase3 15" xfId="62"/>
    <cellStyle name="20% - Ênfase3 16" xfId="63"/>
    <cellStyle name="20% - Ênfase3 17" xfId="64"/>
    <cellStyle name="20% - Ênfase3 2" xfId="65"/>
    <cellStyle name="20% - Ênfase3 3" xfId="66"/>
    <cellStyle name="20% - Ênfase3 4" xfId="67"/>
    <cellStyle name="20% - Ênfase3 5" xfId="68"/>
    <cellStyle name="20% - Ênfase3 6" xfId="69"/>
    <cellStyle name="20% - Ênfase3 7" xfId="70"/>
    <cellStyle name="20% - Ênfase3 8" xfId="71"/>
    <cellStyle name="20% - Ênfase3 9" xfId="72"/>
    <cellStyle name="20% - Ênfase4" xfId="73"/>
    <cellStyle name="20% - Ênfase4 10" xfId="74"/>
    <cellStyle name="20% - Ênfase4 11" xfId="75"/>
    <cellStyle name="20% - Ênfase4 12" xfId="76"/>
    <cellStyle name="20% - Ênfase4 13" xfId="77"/>
    <cellStyle name="20% - Ênfase4 14" xfId="78"/>
    <cellStyle name="20% - Ênfase4 15" xfId="79"/>
    <cellStyle name="20% - Ênfase4 16" xfId="80"/>
    <cellStyle name="20% - Ênfase4 17" xfId="81"/>
    <cellStyle name="20% - Ênfase4 2" xfId="82"/>
    <cellStyle name="20% - Ênfase4 3" xfId="83"/>
    <cellStyle name="20% - Ênfase4 4" xfId="84"/>
    <cellStyle name="20% - Ênfase4 5" xfId="85"/>
    <cellStyle name="20% - Ênfase4 6" xfId="86"/>
    <cellStyle name="20% - Ênfase4 7" xfId="87"/>
    <cellStyle name="20% - Ênfase4 8" xfId="88"/>
    <cellStyle name="20% - Ênfase4 9" xfId="89"/>
    <cellStyle name="20% - Ênfase5" xfId="90"/>
    <cellStyle name="20% - Ênfase5 10" xfId="91"/>
    <cellStyle name="20% - Ênfase5 11" xfId="92"/>
    <cellStyle name="20% - Ênfase5 12" xfId="93"/>
    <cellStyle name="20% - Ênfase5 13" xfId="94"/>
    <cellStyle name="20% - Ênfase5 14" xfId="95"/>
    <cellStyle name="20% - Ênfase5 15" xfId="96"/>
    <cellStyle name="20% - Ênfase5 16" xfId="97"/>
    <cellStyle name="20% - Ênfase5 17" xfId="98"/>
    <cellStyle name="20% - Ênfase5 2" xfId="99"/>
    <cellStyle name="20% - Ênfase5 3" xfId="100"/>
    <cellStyle name="20% - Ênfase5 4" xfId="101"/>
    <cellStyle name="20% - Ênfase5 5" xfId="102"/>
    <cellStyle name="20% - Ênfase5 6" xfId="103"/>
    <cellStyle name="20% - Ênfase5 7" xfId="104"/>
    <cellStyle name="20% - Ênfase5 8" xfId="105"/>
    <cellStyle name="20% - Ênfase5 9" xfId="106"/>
    <cellStyle name="20% - Ênfase6" xfId="107"/>
    <cellStyle name="20% - Ênfase6 10" xfId="108"/>
    <cellStyle name="20% - Ênfase6 11" xfId="109"/>
    <cellStyle name="20% - Ênfase6 12" xfId="110"/>
    <cellStyle name="20% - Ênfase6 13" xfId="111"/>
    <cellStyle name="20% - Ênfase6 14" xfId="112"/>
    <cellStyle name="20% - Ênfase6 15" xfId="113"/>
    <cellStyle name="20% - Ênfase6 16" xfId="114"/>
    <cellStyle name="20% - Ênfase6 17" xfId="115"/>
    <cellStyle name="20% - Ênfase6 2" xfId="116"/>
    <cellStyle name="20% - Ênfase6 3" xfId="117"/>
    <cellStyle name="20% - Ênfase6 4" xfId="118"/>
    <cellStyle name="20% - Ênfase6 5" xfId="119"/>
    <cellStyle name="20% - Ênfase6 6" xfId="120"/>
    <cellStyle name="20% - Ênfase6 7" xfId="121"/>
    <cellStyle name="20% - Ênfase6 8" xfId="122"/>
    <cellStyle name="20% - Ênfase6 9" xfId="123"/>
    <cellStyle name="40% - Accent1" xfId="124"/>
    <cellStyle name="40% - Accent2" xfId="125"/>
    <cellStyle name="40% - Accent3" xfId="126"/>
    <cellStyle name="40% - Accent4" xfId="127"/>
    <cellStyle name="40% - Accent5" xfId="128"/>
    <cellStyle name="40% - Accent6" xfId="129"/>
    <cellStyle name="40% - Ênfase1" xfId="130"/>
    <cellStyle name="40% - Ênfase1 10" xfId="131"/>
    <cellStyle name="40% - Ênfase1 11" xfId="132"/>
    <cellStyle name="40% - Ênfase1 12" xfId="133"/>
    <cellStyle name="40% - Ênfase1 13" xfId="134"/>
    <cellStyle name="40% - Ênfase1 14" xfId="135"/>
    <cellStyle name="40% - Ênfase1 15" xfId="136"/>
    <cellStyle name="40% - Ênfase1 16" xfId="137"/>
    <cellStyle name="40% - Ênfase1 17" xfId="138"/>
    <cellStyle name="40% - Ênfase1 2" xfId="139"/>
    <cellStyle name="40% - Ênfase1 3" xfId="140"/>
    <cellStyle name="40% - Ênfase1 4" xfId="141"/>
    <cellStyle name="40% - Ênfase1 5" xfId="142"/>
    <cellStyle name="40% - Ênfase1 6" xfId="143"/>
    <cellStyle name="40% - Ênfase1 7" xfId="144"/>
    <cellStyle name="40% - Ênfase1 8" xfId="145"/>
    <cellStyle name="40% - Ênfase1 9" xfId="146"/>
    <cellStyle name="40% - Ênfase2" xfId="147"/>
    <cellStyle name="40% - Ênfase2 10" xfId="148"/>
    <cellStyle name="40% - Ênfase2 11" xfId="149"/>
    <cellStyle name="40% - Ênfase2 12" xfId="150"/>
    <cellStyle name="40% - Ênfase2 13" xfId="151"/>
    <cellStyle name="40% - Ênfase2 14" xfId="152"/>
    <cellStyle name="40% - Ênfase2 15" xfId="153"/>
    <cellStyle name="40% - Ênfase2 16" xfId="154"/>
    <cellStyle name="40% - Ênfase2 17" xfId="155"/>
    <cellStyle name="40% - Ênfase2 2" xfId="156"/>
    <cellStyle name="40% - Ênfase2 3" xfId="157"/>
    <cellStyle name="40% - Ênfase2 4" xfId="158"/>
    <cellStyle name="40% - Ênfase2 5" xfId="159"/>
    <cellStyle name="40% - Ênfase2 6" xfId="160"/>
    <cellStyle name="40% - Ênfase2 7" xfId="161"/>
    <cellStyle name="40% - Ênfase2 8" xfId="162"/>
    <cellStyle name="40% - Ênfase2 9" xfId="163"/>
    <cellStyle name="40% - Ênfase3" xfId="164"/>
    <cellStyle name="40% - Ênfase3 10" xfId="165"/>
    <cellStyle name="40% - Ênfase3 11" xfId="166"/>
    <cellStyle name="40% - Ênfase3 12" xfId="167"/>
    <cellStyle name="40% - Ênfase3 13" xfId="168"/>
    <cellStyle name="40% - Ênfase3 14" xfId="169"/>
    <cellStyle name="40% - Ênfase3 15" xfId="170"/>
    <cellStyle name="40% - Ênfase3 16" xfId="171"/>
    <cellStyle name="40% - Ênfase3 17" xfId="172"/>
    <cellStyle name="40% - Ênfase3 2" xfId="173"/>
    <cellStyle name="40% - Ênfase3 3" xfId="174"/>
    <cellStyle name="40% - Ênfase3 4" xfId="175"/>
    <cellStyle name="40% - Ênfase3 5" xfId="176"/>
    <cellStyle name="40% - Ênfase3 6" xfId="177"/>
    <cellStyle name="40% - Ênfase3 7" xfId="178"/>
    <cellStyle name="40% - Ênfase3 8" xfId="179"/>
    <cellStyle name="40% - Ênfase3 9" xfId="180"/>
    <cellStyle name="40% - Ênfase4" xfId="181"/>
    <cellStyle name="40% - Ênfase4 10" xfId="182"/>
    <cellStyle name="40% - Ênfase4 11" xfId="183"/>
    <cellStyle name="40% - Ênfase4 12" xfId="184"/>
    <cellStyle name="40% - Ênfase4 13" xfId="185"/>
    <cellStyle name="40% - Ênfase4 14" xfId="186"/>
    <cellStyle name="40% - Ênfase4 15" xfId="187"/>
    <cellStyle name="40% - Ênfase4 16" xfId="188"/>
    <cellStyle name="40% - Ênfase4 17" xfId="189"/>
    <cellStyle name="40% - Ênfase4 2" xfId="190"/>
    <cellStyle name="40% - Ênfase4 3" xfId="191"/>
    <cellStyle name="40% - Ênfase4 4" xfId="192"/>
    <cellStyle name="40% - Ênfase4 5" xfId="193"/>
    <cellStyle name="40% - Ênfase4 6" xfId="194"/>
    <cellStyle name="40% - Ênfase4 7" xfId="195"/>
    <cellStyle name="40% - Ênfase4 8" xfId="196"/>
    <cellStyle name="40% - Ênfase4 9" xfId="197"/>
    <cellStyle name="40% - Ênfase5" xfId="198"/>
    <cellStyle name="40% - Ênfase5 10" xfId="199"/>
    <cellStyle name="40% - Ênfase5 11" xfId="200"/>
    <cellStyle name="40% - Ênfase5 12" xfId="201"/>
    <cellStyle name="40% - Ênfase5 13" xfId="202"/>
    <cellStyle name="40% - Ênfase5 14" xfId="203"/>
    <cellStyle name="40% - Ênfase5 15" xfId="204"/>
    <cellStyle name="40% - Ênfase5 16" xfId="205"/>
    <cellStyle name="40% - Ênfase5 17" xfId="206"/>
    <cellStyle name="40% - Ênfase5 2" xfId="207"/>
    <cellStyle name="40% - Ênfase5 3" xfId="208"/>
    <cellStyle name="40% - Ênfase5 4" xfId="209"/>
    <cellStyle name="40% - Ênfase5 5" xfId="210"/>
    <cellStyle name="40% - Ênfase5 6" xfId="211"/>
    <cellStyle name="40% - Ênfase5 7" xfId="212"/>
    <cellStyle name="40% - Ênfase5 8" xfId="213"/>
    <cellStyle name="40% - Ênfase5 9" xfId="214"/>
    <cellStyle name="40% - Ênfase6" xfId="215"/>
    <cellStyle name="40% - Ênfase6 10" xfId="216"/>
    <cellStyle name="40% - Ênfase6 11" xfId="217"/>
    <cellStyle name="40% - Ênfase6 12" xfId="218"/>
    <cellStyle name="40% - Ênfase6 13" xfId="219"/>
    <cellStyle name="40% - Ênfase6 14" xfId="220"/>
    <cellStyle name="40% - Ênfase6 15" xfId="221"/>
    <cellStyle name="40% - Ênfase6 16" xfId="222"/>
    <cellStyle name="40% - Ênfase6 17" xfId="223"/>
    <cellStyle name="40% - Ênfase6 2" xfId="224"/>
    <cellStyle name="40% - Ênfase6 3" xfId="225"/>
    <cellStyle name="40% - Ênfase6 4" xfId="226"/>
    <cellStyle name="40% - Ênfase6 5" xfId="227"/>
    <cellStyle name="40% - Ênfase6 6" xfId="228"/>
    <cellStyle name="40% - Ênfase6 7" xfId="229"/>
    <cellStyle name="40% - Ênfase6 8" xfId="230"/>
    <cellStyle name="40% - Ênfase6 9" xfId="231"/>
    <cellStyle name="60% - Accent1" xfId="232"/>
    <cellStyle name="60% - Accent2" xfId="233"/>
    <cellStyle name="60% - Accent3" xfId="234"/>
    <cellStyle name="60% - Accent4" xfId="235"/>
    <cellStyle name="60% - Accent5" xfId="236"/>
    <cellStyle name="60% - Accent6" xfId="237"/>
    <cellStyle name="60% - Ênfase1" xfId="238"/>
    <cellStyle name="60% - Ênfase1 2" xfId="239"/>
    <cellStyle name="60% - Ênfase2" xfId="240"/>
    <cellStyle name="60% - Ênfase2 2" xfId="241"/>
    <cellStyle name="60% - Ênfase3" xfId="242"/>
    <cellStyle name="60% - Ênfase3 2" xfId="243"/>
    <cellStyle name="60% - Ênfase4" xfId="244"/>
    <cellStyle name="60% - Ênfase4 2" xfId="245"/>
    <cellStyle name="60% - Ênfase5" xfId="246"/>
    <cellStyle name="60% - Ênfase5 2" xfId="247"/>
    <cellStyle name="60% - Ênfase6" xfId="248"/>
    <cellStyle name="60% - Ênfase6 2" xfId="249"/>
    <cellStyle name="Accent1" xfId="250"/>
    <cellStyle name="Accent2" xfId="251"/>
    <cellStyle name="Accent3" xfId="252"/>
    <cellStyle name="Accent4" xfId="253"/>
    <cellStyle name="Accent5" xfId="254"/>
    <cellStyle name="Accent6" xfId="255"/>
    <cellStyle name="Bad" xfId="256"/>
    <cellStyle name="BOLETIM" xfId="257"/>
    <cellStyle name="Bom" xfId="258"/>
    <cellStyle name="Bom 2" xfId="259"/>
    <cellStyle name="Calculation" xfId="260"/>
    <cellStyle name="Cálculo" xfId="261"/>
    <cellStyle name="Cálculo 2" xfId="262"/>
    <cellStyle name="Célula de Verificação" xfId="263"/>
    <cellStyle name="Célula de Verificação 2" xfId="264"/>
    <cellStyle name="Célula Vinculada" xfId="265"/>
    <cellStyle name="Célula Vinculada 2" xfId="266"/>
    <cellStyle name="Check Cell" xfId="267"/>
    <cellStyle name="Comma0" xfId="268"/>
    <cellStyle name="Currency0" xfId="269"/>
    <cellStyle name="Data" xfId="270"/>
    <cellStyle name="Date" xfId="271"/>
    <cellStyle name="Ênfase1" xfId="272"/>
    <cellStyle name="Ênfase1 2" xfId="273"/>
    <cellStyle name="Ênfase2" xfId="274"/>
    <cellStyle name="Ênfase2 2" xfId="275"/>
    <cellStyle name="Ênfase3" xfId="276"/>
    <cellStyle name="Ênfase3 2" xfId="277"/>
    <cellStyle name="Ênfase4" xfId="278"/>
    <cellStyle name="Ênfase4 2" xfId="279"/>
    <cellStyle name="Ênfase5" xfId="280"/>
    <cellStyle name="Ênfase5 2" xfId="281"/>
    <cellStyle name="Ênfase6" xfId="282"/>
    <cellStyle name="Ênfase6 2" xfId="283"/>
    <cellStyle name="Entrada" xfId="284"/>
    <cellStyle name="Entrada 2" xfId="285"/>
    <cellStyle name="Euro" xfId="286"/>
    <cellStyle name="Euro 2" xfId="287"/>
    <cellStyle name="Explanatory Text" xfId="288"/>
    <cellStyle name="Fixed" xfId="289"/>
    <cellStyle name="Fixo" xfId="290"/>
    <cellStyle name="Good" xfId="291"/>
    <cellStyle name="GreyOrWhite" xfId="292"/>
    <cellStyle name="Heading" xfId="293"/>
    <cellStyle name="Heading 1" xfId="294"/>
    <cellStyle name="Heading 2" xfId="295"/>
    <cellStyle name="Heading 3" xfId="296"/>
    <cellStyle name="Heading 4" xfId="297"/>
    <cellStyle name="Heading1" xfId="298"/>
    <cellStyle name="Incorreto 2" xfId="299"/>
    <cellStyle name="Indefinido" xfId="300"/>
    <cellStyle name="Input" xfId="301"/>
    <cellStyle name="Linked Cell" xfId="302"/>
    <cellStyle name="material" xfId="303"/>
    <cellStyle name="Currency" xfId="304"/>
    <cellStyle name="Currency [0]" xfId="305"/>
    <cellStyle name="Moeda 10" xfId="306"/>
    <cellStyle name="Moeda 11" xfId="307"/>
    <cellStyle name="Moeda 12" xfId="308"/>
    <cellStyle name="Moeda 13" xfId="309"/>
    <cellStyle name="Moeda 14" xfId="310"/>
    <cellStyle name="Moeda 15" xfId="311"/>
    <cellStyle name="Moeda 16" xfId="312"/>
    <cellStyle name="Moeda 2" xfId="313"/>
    <cellStyle name="Moeda 2 2" xfId="314"/>
    <cellStyle name="Moeda 2 2 2" xfId="315"/>
    <cellStyle name="Moeda 2 2 2 2" xfId="316"/>
    <cellStyle name="Moeda 2 2 2_TW-053-7ºREGIAO-DOC-PLN-PART02-R01" xfId="317"/>
    <cellStyle name="Moeda 2 3" xfId="318"/>
    <cellStyle name="Moeda 2 4" xfId="319"/>
    <cellStyle name="Moeda 3" xfId="320"/>
    <cellStyle name="Moeda 3 2" xfId="321"/>
    <cellStyle name="Moeda 3 3" xfId="322"/>
    <cellStyle name="Moeda 3 4" xfId="323"/>
    <cellStyle name="Moeda 4" xfId="324"/>
    <cellStyle name="Moeda 4 2" xfId="325"/>
    <cellStyle name="Moeda 5" xfId="326"/>
    <cellStyle name="Moeda 6" xfId="327"/>
    <cellStyle name="Moeda 7" xfId="328"/>
    <cellStyle name="Moeda 8" xfId="329"/>
    <cellStyle name="Moeda 9" xfId="330"/>
    <cellStyle name="Moeda0" xfId="331"/>
    <cellStyle name="Neutra 2" xfId="332"/>
    <cellStyle name="Neutral" xfId="333"/>
    <cellStyle name="Neutro" xfId="334"/>
    <cellStyle name="Normal 10" xfId="335"/>
    <cellStyle name="Normal 10 2" xfId="336"/>
    <cellStyle name="Normal 10_TW-053-7ºREGIAO-DOC-PLN-PART02-R01" xfId="337"/>
    <cellStyle name="Normal 11" xfId="338"/>
    <cellStyle name="Normal 11 2" xfId="339"/>
    <cellStyle name="Normal 11_TW-053-7ºREGIAO-DOC-PLN-PART02-R01" xfId="340"/>
    <cellStyle name="Normal 12" xfId="341"/>
    <cellStyle name="Normal 13" xfId="342"/>
    <cellStyle name="Normal 14" xfId="343"/>
    <cellStyle name="Normal 15" xfId="344"/>
    <cellStyle name="Normal 15 2" xfId="345"/>
    <cellStyle name="Normal 15_TW-053-7ºREGIAO-DOC-PLN-PART02-R01" xfId="346"/>
    <cellStyle name="Normal 16" xfId="347"/>
    <cellStyle name="Normal 16 2" xfId="348"/>
    <cellStyle name="Normal 16_TW-053-7ºREGIAO-DOC-PLN-PART02-R01" xfId="349"/>
    <cellStyle name="Normal 17" xfId="350"/>
    <cellStyle name="Normal 18" xfId="351"/>
    <cellStyle name="Normal 19" xfId="352"/>
    <cellStyle name="Normal 2" xfId="353"/>
    <cellStyle name="Normal 2 2" xfId="354"/>
    <cellStyle name="Normal 2 2 2" xfId="355"/>
    <cellStyle name="Normal 2 2 2 2" xfId="356"/>
    <cellStyle name="Normal 2 2 2 2 2" xfId="357"/>
    <cellStyle name="Normal 2 2 3" xfId="358"/>
    <cellStyle name="Normal 2 2 3 2" xfId="359"/>
    <cellStyle name="Normal 2 2 3 2 2" xfId="360"/>
    <cellStyle name="Normal 2 3" xfId="361"/>
    <cellStyle name="Normal 20" xfId="362"/>
    <cellStyle name="Normal 21" xfId="363"/>
    <cellStyle name="Normal 22" xfId="364"/>
    <cellStyle name="Normal 23" xfId="365"/>
    <cellStyle name="Normal 24" xfId="366"/>
    <cellStyle name="Normal 25" xfId="367"/>
    <cellStyle name="Normal 26" xfId="368"/>
    <cellStyle name="Normal 27" xfId="369"/>
    <cellStyle name="Normal 28" xfId="370"/>
    <cellStyle name="Normal 3" xfId="371"/>
    <cellStyle name="Normal 3 2" xfId="372"/>
    <cellStyle name="Normal 3 2 2" xfId="373"/>
    <cellStyle name="Normal 3 3" xfId="374"/>
    <cellStyle name="Normal 3 4" xfId="375"/>
    <cellStyle name="Normal 3_04 - ILHÉUS_alimentada_Aline" xfId="376"/>
    <cellStyle name="Normal 4" xfId="377"/>
    <cellStyle name="Normal 4 2" xfId="378"/>
    <cellStyle name="Normal 5" xfId="379"/>
    <cellStyle name="Normal 6" xfId="380"/>
    <cellStyle name="Normal 7" xfId="381"/>
    <cellStyle name="Normal 7 2" xfId="382"/>
    <cellStyle name="Normal 7 3" xfId="383"/>
    <cellStyle name="Normal 7 4" xfId="384"/>
    <cellStyle name="Normal 7 4 2" xfId="385"/>
    <cellStyle name="Normal 7 5" xfId="386"/>
    <cellStyle name="Normal 8" xfId="387"/>
    <cellStyle name="Normal 8 2" xfId="388"/>
    <cellStyle name="Normal 8 3" xfId="389"/>
    <cellStyle name="Normal 8_TW-053-7ºREGIAO-DOC-PLN-PART02-R01" xfId="390"/>
    <cellStyle name="Normal 9" xfId="391"/>
    <cellStyle name="Normal 9 2" xfId="392"/>
    <cellStyle name="Normal 9 2 2" xfId="393"/>
    <cellStyle name="Normal 9_TW-053-7ºREGIAO-DOC-PLN-PART02-R01" xfId="394"/>
    <cellStyle name="Normal_Pesquisa no referencial 10 de maio de 2013" xfId="395"/>
    <cellStyle name="Normal_Plan1" xfId="396"/>
    <cellStyle name="Nota" xfId="397"/>
    <cellStyle name="Nota 10" xfId="398"/>
    <cellStyle name="Nota 11" xfId="399"/>
    <cellStyle name="Nota 12" xfId="400"/>
    <cellStyle name="Nota 13" xfId="401"/>
    <cellStyle name="Nota 14" xfId="402"/>
    <cellStyle name="Nota 15" xfId="403"/>
    <cellStyle name="Nota 16" xfId="404"/>
    <cellStyle name="Nota 17" xfId="405"/>
    <cellStyle name="Nota 18" xfId="406"/>
    <cellStyle name="Nota 2" xfId="407"/>
    <cellStyle name="Nota 3" xfId="408"/>
    <cellStyle name="Nota 4" xfId="409"/>
    <cellStyle name="Nota 5" xfId="410"/>
    <cellStyle name="Nota 6" xfId="411"/>
    <cellStyle name="Nota 7" xfId="412"/>
    <cellStyle name="Nota 8" xfId="413"/>
    <cellStyle name="Nota 9" xfId="414"/>
    <cellStyle name="Note" xfId="415"/>
    <cellStyle name="Output" xfId="416"/>
    <cellStyle name="Percentual" xfId="417"/>
    <cellStyle name="Ponto" xfId="418"/>
    <cellStyle name="Percent" xfId="419"/>
    <cellStyle name="Porcentagem 2" xfId="420"/>
    <cellStyle name="Porcentagem 2 2" xfId="421"/>
    <cellStyle name="Porcentagem 3" xfId="422"/>
    <cellStyle name="Porcentagem 3 2" xfId="423"/>
    <cellStyle name="Porcentagem 4" xfId="424"/>
    <cellStyle name="Porcentagem 5" xfId="425"/>
    <cellStyle name="Result" xfId="426"/>
    <cellStyle name="Result2" xfId="427"/>
    <cellStyle name="Ruim" xfId="428"/>
    <cellStyle name="Saída" xfId="429"/>
    <cellStyle name="Saída 2" xfId="430"/>
    <cellStyle name="Sep. milhar [0]" xfId="431"/>
    <cellStyle name="Comma [0]" xfId="432"/>
    <cellStyle name="Separador de milhares 10" xfId="433"/>
    <cellStyle name="Separador de milhares 11" xfId="434"/>
    <cellStyle name="Separador de milhares 12" xfId="435"/>
    <cellStyle name="Separador de milhares 13" xfId="436"/>
    <cellStyle name="Separador de milhares 14" xfId="437"/>
    <cellStyle name="Separador de milhares 15" xfId="438"/>
    <cellStyle name="Separador de milhares 16" xfId="439"/>
    <cellStyle name="Separador de milhares 17" xfId="440"/>
    <cellStyle name="Separador de milhares 18" xfId="441"/>
    <cellStyle name="Separador de milhares 19" xfId="442"/>
    <cellStyle name="Separador de milhares 2" xfId="443"/>
    <cellStyle name="Separador de milhares 2 2" xfId="444"/>
    <cellStyle name="Separador de milhares 20" xfId="445"/>
    <cellStyle name="Separador de milhares 21" xfId="446"/>
    <cellStyle name="Separador de milhares 22" xfId="447"/>
    <cellStyle name="Separador de milhares 23" xfId="448"/>
    <cellStyle name="Separador de milhares 24" xfId="449"/>
    <cellStyle name="Separador de milhares 25" xfId="450"/>
    <cellStyle name="Separador de milhares 3" xfId="451"/>
    <cellStyle name="Separador de milhares 3 2" xfId="452"/>
    <cellStyle name="Separador de milhares 3 2 2" xfId="453"/>
    <cellStyle name="Separador de milhares 3 2 2 2" xfId="454"/>
    <cellStyle name="Separador de milhares 3 2 3" xfId="455"/>
    <cellStyle name="Separador de milhares 3 2 3 2" xfId="456"/>
    <cellStyle name="Separador de milhares 4" xfId="457"/>
    <cellStyle name="Separador de milhares 4 2" xfId="458"/>
    <cellStyle name="Separador de milhares 5" xfId="459"/>
    <cellStyle name="Separador de milhares 6" xfId="460"/>
    <cellStyle name="Separador de milhares 6 2" xfId="461"/>
    <cellStyle name="Separador de milhares 7" xfId="462"/>
    <cellStyle name="Separador de milhares 7 2" xfId="463"/>
    <cellStyle name="Separador de milhares 8" xfId="464"/>
    <cellStyle name="Separador de milhares 9" xfId="465"/>
    <cellStyle name="Separador de milꚌares_8905-3" xfId="466"/>
    <cellStyle name="Sepavador de milhares [0]_Pasta2" xfId="467"/>
    <cellStyle name="TableStyleLight1" xfId="468"/>
    <cellStyle name="Texto de Aviso" xfId="469"/>
    <cellStyle name="Texto de Aviso 2" xfId="470"/>
    <cellStyle name="Texto Explicativo" xfId="471"/>
    <cellStyle name="Texto Explicativo 2" xfId="472"/>
    <cellStyle name="þ_x001D_ð—_x000B_øþ÷_x000C_âþU_x0001_(_x0005_ï_x0008__x0007__x0001__x0001_" xfId="473"/>
    <cellStyle name="þ_x001D_ð'&amp;Oý—&amp;Hýx_x0001_£_x000B_&#13;_x0014__x0007__x0001__x0001_" xfId="474"/>
    <cellStyle name="Title" xfId="475"/>
    <cellStyle name="Título" xfId="476"/>
    <cellStyle name="Título 1" xfId="477"/>
    <cellStyle name="Título 1 1" xfId="478"/>
    <cellStyle name="Título 1 1 1" xfId="479"/>
    <cellStyle name="Título 1 1 1 1" xfId="480"/>
    <cellStyle name="Título 1 1_Plan1" xfId="481"/>
    <cellStyle name="Título 1 2" xfId="482"/>
    <cellStyle name="Título 10" xfId="483"/>
    <cellStyle name="Título 2" xfId="484"/>
    <cellStyle name="Título 2 2" xfId="485"/>
    <cellStyle name="Título 3" xfId="486"/>
    <cellStyle name="Título 3 2" xfId="487"/>
    <cellStyle name="Título 4" xfId="488"/>
    <cellStyle name="Título 4 2" xfId="489"/>
    <cellStyle name="Título 5" xfId="490"/>
    <cellStyle name="Título 6" xfId="491"/>
    <cellStyle name="Título 7" xfId="492"/>
    <cellStyle name="Título 8" xfId="493"/>
    <cellStyle name="Título 9" xfId="494"/>
    <cellStyle name="Titulo1" xfId="495"/>
    <cellStyle name="Titulo2" xfId="496"/>
    <cellStyle name="Total" xfId="497"/>
    <cellStyle name="Total 2" xfId="498"/>
    <cellStyle name="Comma" xfId="499"/>
    <cellStyle name="Vírgula 2" xfId="500"/>
    <cellStyle name="Vírgula 2 2" xfId="501"/>
    <cellStyle name="Vírgula 2 3" xfId="502"/>
    <cellStyle name="Vírgula 2_Plan1" xfId="503"/>
    <cellStyle name="Vírgula 3" xfId="504"/>
    <cellStyle name="Vírgula 3 2" xfId="505"/>
    <cellStyle name="Vírgula 3_TW-053-7ºREGIAO-DOC-PLN-PART02-R01" xfId="506"/>
    <cellStyle name="Vírgula 4" xfId="507"/>
    <cellStyle name="Vírgula 5" xfId="508"/>
    <cellStyle name="Warning Text" xfId="509"/>
    <cellStyle name="Yellow" xfId="510"/>
  </cellStyles>
  <dxfs count="65">
    <dxf>
      <font>
        <b val="0"/>
        <color indexed="10"/>
      </font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0"/>
      </font>
    </dxf>
    <dxf>
      <font>
        <b val="0"/>
        <color indexed="10"/>
      </font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  <fill>
        <patternFill patternType="solid">
          <fgColor rgb="FFCCCCFF"/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38100</xdr:rowOff>
    </xdr:from>
    <xdr:to>
      <xdr:col>3</xdr:col>
      <xdr:colOff>447675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23900"/>
          <a:ext cx="1524000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9525</xdr:rowOff>
    </xdr:from>
    <xdr:to>
      <xdr:col>3</xdr:col>
      <xdr:colOff>485775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81100"/>
          <a:ext cx="16478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248</xdr:row>
      <xdr:rowOff>0</xdr:rowOff>
    </xdr:from>
    <xdr:to>
      <xdr:col>3</xdr:col>
      <xdr:colOff>152400</xdr:colOff>
      <xdr:row>248</xdr:row>
      <xdr:rowOff>152400</xdr:rowOff>
    </xdr:to>
    <xdr:pic>
      <xdr:nvPicPr>
        <xdr:cNvPr id="2" name="Imagem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552069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248</xdr:row>
      <xdr:rowOff>0</xdr:rowOff>
    </xdr:from>
    <xdr:to>
      <xdr:col>3</xdr:col>
      <xdr:colOff>152400</xdr:colOff>
      <xdr:row>248</xdr:row>
      <xdr:rowOff>152400</xdr:rowOff>
    </xdr:to>
    <xdr:pic>
      <xdr:nvPicPr>
        <xdr:cNvPr id="3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552069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248</xdr:row>
      <xdr:rowOff>0</xdr:rowOff>
    </xdr:from>
    <xdr:to>
      <xdr:col>3</xdr:col>
      <xdr:colOff>152400</xdr:colOff>
      <xdr:row>248</xdr:row>
      <xdr:rowOff>152400</xdr:rowOff>
    </xdr:to>
    <xdr:pic>
      <xdr:nvPicPr>
        <xdr:cNvPr id="4" name="Imagem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552069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248</xdr:row>
      <xdr:rowOff>0</xdr:rowOff>
    </xdr:from>
    <xdr:to>
      <xdr:col>3</xdr:col>
      <xdr:colOff>152400</xdr:colOff>
      <xdr:row>248</xdr:row>
      <xdr:rowOff>152400</xdr:rowOff>
    </xdr:to>
    <xdr:pic>
      <xdr:nvPicPr>
        <xdr:cNvPr id="5" name="Imagem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552069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248</xdr:row>
      <xdr:rowOff>0</xdr:rowOff>
    </xdr:from>
    <xdr:to>
      <xdr:col>3</xdr:col>
      <xdr:colOff>152400</xdr:colOff>
      <xdr:row>248</xdr:row>
      <xdr:rowOff>152400</xdr:rowOff>
    </xdr:to>
    <xdr:pic>
      <xdr:nvPicPr>
        <xdr:cNvPr id="6" name="Imagem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552069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248</xdr:row>
      <xdr:rowOff>0</xdr:rowOff>
    </xdr:from>
    <xdr:to>
      <xdr:col>3</xdr:col>
      <xdr:colOff>161925</xdr:colOff>
      <xdr:row>248</xdr:row>
      <xdr:rowOff>161925</xdr:rowOff>
    </xdr:to>
    <xdr:pic>
      <xdr:nvPicPr>
        <xdr:cNvPr id="7" name="Imagem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55206900"/>
          <a:ext cx="1619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248</xdr:row>
      <xdr:rowOff>0</xdr:rowOff>
    </xdr:from>
    <xdr:to>
      <xdr:col>3</xdr:col>
      <xdr:colOff>161925</xdr:colOff>
      <xdr:row>248</xdr:row>
      <xdr:rowOff>161925</xdr:rowOff>
    </xdr:to>
    <xdr:pic>
      <xdr:nvPicPr>
        <xdr:cNvPr id="8" name="Imagem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55206900"/>
          <a:ext cx="1619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248</xdr:row>
      <xdr:rowOff>0</xdr:rowOff>
    </xdr:from>
    <xdr:to>
      <xdr:col>3</xdr:col>
      <xdr:colOff>161925</xdr:colOff>
      <xdr:row>248</xdr:row>
      <xdr:rowOff>161925</xdr:rowOff>
    </xdr:to>
    <xdr:pic>
      <xdr:nvPicPr>
        <xdr:cNvPr id="9" name="Imagem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55206900"/>
          <a:ext cx="1619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248</xdr:row>
      <xdr:rowOff>0</xdr:rowOff>
    </xdr:from>
    <xdr:to>
      <xdr:col>3</xdr:col>
      <xdr:colOff>161925</xdr:colOff>
      <xdr:row>248</xdr:row>
      <xdr:rowOff>161925</xdr:rowOff>
    </xdr:to>
    <xdr:pic>
      <xdr:nvPicPr>
        <xdr:cNvPr id="10" name="Imagem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55206900"/>
          <a:ext cx="1619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3.421875" style="54" customWidth="1"/>
    <col min="3" max="3" width="8.8515625" style="0" customWidth="1"/>
    <col min="4" max="4" width="10.140625" style="0" customWidth="1"/>
    <col min="5" max="5" width="8.8515625" style="0" customWidth="1"/>
    <col min="6" max="6" width="65.140625" style="0" customWidth="1"/>
    <col min="7" max="7" width="6.8515625" style="55" customWidth="1"/>
    <col min="8" max="8" width="9.140625" style="56" customWidth="1"/>
    <col min="9" max="9" width="12.7109375" style="57" customWidth="1"/>
    <col min="10" max="10" width="10.57421875" style="57" customWidth="1"/>
    <col min="11" max="11" width="14.57421875" style="57" customWidth="1"/>
    <col min="12" max="12" width="15.421875" style="57" customWidth="1"/>
    <col min="13" max="13" width="4.421875" style="0" customWidth="1"/>
    <col min="14" max="15" width="9.140625" style="0" hidden="1" customWidth="1"/>
  </cols>
  <sheetData>
    <row r="1" spans="7:12" s="54" customFormat="1" ht="13.5" thickBot="1">
      <c r="G1" s="58"/>
      <c r="H1" s="59"/>
      <c r="I1" s="60"/>
      <c r="J1" s="60"/>
      <c r="K1" s="60"/>
      <c r="L1" s="60"/>
    </row>
    <row r="2" spans="2:12" s="54" customFormat="1" ht="26.25" thickBot="1">
      <c r="B2" s="147"/>
      <c r="C2" s="147"/>
      <c r="D2" s="147"/>
      <c r="E2" s="97"/>
      <c r="F2" s="148" t="s">
        <v>149</v>
      </c>
      <c r="G2" s="148"/>
      <c r="H2" s="148"/>
      <c r="I2" s="148"/>
      <c r="J2" s="148"/>
      <c r="K2" s="61" t="s">
        <v>1</v>
      </c>
      <c r="L2" s="115">
        <v>0.8355</v>
      </c>
    </row>
    <row r="3" spans="2:12" s="54" customFormat="1" ht="14.25" thickBot="1">
      <c r="B3" s="147"/>
      <c r="C3" s="147"/>
      <c r="D3" s="147"/>
      <c r="E3" s="97"/>
      <c r="F3" s="148"/>
      <c r="G3" s="148"/>
      <c r="H3" s="148"/>
      <c r="I3" s="148"/>
      <c r="J3" s="148"/>
      <c r="K3" s="62"/>
      <c r="L3" s="63"/>
    </row>
    <row r="4" spans="2:12" s="54" customFormat="1" ht="17.25" thickBot="1">
      <c r="B4" s="147"/>
      <c r="C4" s="147"/>
      <c r="D4" s="147"/>
      <c r="E4" s="98"/>
      <c r="F4" s="64"/>
      <c r="G4" s="64"/>
      <c r="H4" s="65"/>
      <c r="I4" s="144" t="s">
        <v>446</v>
      </c>
      <c r="J4" s="146">
        <v>0.2187</v>
      </c>
      <c r="K4" s="66" t="s">
        <v>150</v>
      </c>
      <c r="L4" s="116">
        <v>0.2598</v>
      </c>
    </row>
    <row r="5" spans="2:13" s="54" customFormat="1" ht="60" customHeight="1" thickBot="1">
      <c r="B5" s="147"/>
      <c r="C5" s="147"/>
      <c r="D5" s="147"/>
      <c r="E5" s="99"/>
      <c r="F5" s="169" t="s">
        <v>456</v>
      </c>
      <c r="G5" s="170"/>
      <c r="H5" s="67" t="s">
        <v>3</v>
      </c>
      <c r="I5" s="173" t="s">
        <v>4</v>
      </c>
      <c r="J5" s="173"/>
      <c r="K5" s="173"/>
      <c r="L5" s="68" t="s">
        <v>5</v>
      </c>
      <c r="M5" s="69"/>
    </row>
    <row r="6" spans="2:12" s="54" customFormat="1" ht="0.75" customHeight="1" thickBot="1">
      <c r="B6" s="147"/>
      <c r="C6" s="147"/>
      <c r="D6" s="147"/>
      <c r="E6" s="99"/>
      <c r="F6" s="171"/>
      <c r="G6" s="172"/>
      <c r="H6" s="18" t="s">
        <v>6</v>
      </c>
      <c r="I6" s="174" t="s">
        <v>159</v>
      </c>
      <c r="J6" s="174"/>
      <c r="K6" s="19"/>
      <c r="L6" s="19">
        <v>43922</v>
      </c>
    </row>
    <row r="7" spans="2:12" s="54" customFormat="1" ht="28.5" customHeight="1" thickBot="1">
      <c r="B7" s="147"/>
      <c r="C7" s="147"/>
      <c r="D7" s="147"/>
      <c r="E7" s="98"/>
      <c r="F7" s="70"/>
      <c r="G7" s="64"/>
      <c r="H7" s="18" t="s">
        <v>7</v>
      </c>
      <c r="I7" s="159" t="s">
        <v>466</v>
      </c>
      <c r="J7" s="159"/>
      <c r="K7" s="19"/>
      <c r="L7" s="19">
        <v>44621</v>
      </c>
    </row>
    <row r="8" spans="2:12" s="54" customFormat="1" ht="12.75" customHeight="1" thickBot="1">
      <c r="B8" s="147"/>
      <c r="C8" s="147"/>
      <c r="D8" s="147"/>
      <c r="E8" s="98"/>
      <c r="F8" s="64"/>
      <c r="G8" s="64"/>
      <c r="H8" s="18" t="s">
        <v>8</v>
      </c>
      <c r="I8" s="161">
        <v>44593</v>
      </c>
      <c r="J8" s="159"/>
      <c r="K8" s="19"/>
      <c r="L8" s="19">
        <v>44593</v>
      </c>
    </row>
    <row r="9" spans="2:12" s="54" customFormat="1" ht="12.75" customHeight="1" thickBot="1">
      <c r="B9" s="147"/>
      <c r="C9" s="147"/>
      <c r="D9" s="147"/>
      <c r="E9" s="98"/>
      <c r="F9" s="64"/>
      <c r="G9" s="64"/>
      <c r="H9" s="18" t="s">
        <v>6</v>
      </c>
      <c r="I9" s="159" t="s">
        <v>308</v>
      </c>
      <c r="J9" s="159"/>
      <c r="K9" s="19"/>
      <c r="L9" s="19"/>
    </row>
    <row r="10" spans="2:12" s="54" customFormat="1" ht="13.5" customHeight="1" thickBot="1">
      <c r="B10" s="147"/>
      <c r="C10" s="147"/>
      <c r="D10" s="147"/>
      <c r="E10" s="100"/>
      <c r="F10" s="71" t="s">
        <v>306</v>
      </c>
      <c r="G10" s="71"/>
      <c r="H10" s="18" t="s">
        <v>9</v>
      </c>
      <c r="I10" s="159" t="s">
        <v>10</v>
      </c>
      <c r="J10" s="159"/>
      <c r="K10" s="19"/>
      <c r="L10" s="23">
        <v>44652</v>
      </c>
    </row>
    <row r="11" spans="2:12" s="54" customFormat="1" ht="13.5" customHeight="1">
      <c r="B11" s="24"/>
      <c r="C11" s="24"/>
      <c r="D11" s="24"/>
      <c r="E11" s="24"/>
      <c r="F11" s="24"/>
      <c r="G11" s="24"/>
      <c r="H11" s="24"/>
      <c r="I11" s="175" t="s">
        <v>151</v>
      </c>
      <c r="J11" s="175"/>
      <c r="K11" s="175"/>
      <c r="L11" s="72">
        <f>ROUND(L16+L22,2)</f>
        <v>423591.44</v>
      </c>
    </row>
    <row r="12" spans="1:15" s="2" customFormat="1" ht="13.5" customHeight="1">
      <c r="A12" s="1"/>
      <c r="B12" s="176" t="s">
        <v>11</v>
      </c>
      <c r="C12" s="176" t="s">
        <v>3</v>
      </c>
      <c r="D12" s="164" t="s">
        <v>13</v>
      </c>
      <c r="E12" s="96"/>
      <c r="F12" s="165" t="s">
        <v>14</v>
      </c>
      <c r="G12" s="166" t="s">
        <v>108</v>
      </c>
      <c r="H12" s="177" t="s">
        <v>152</v>
      </c>
      <c r="I12" s="162" t="s">
        <v>153</v>
      </c>
      <c r="J12" s="162"/>
      <c r="K12" s="162" t="s">
        <v>154</v>
      </c>
      <c r="L12" s="162"/>
      <c r="M12" s="25"/>
      <c r="N12" s="25"/>
      <c r="O12" s="26"/>
    </row>
    <row r="13" spans="1:15" s="2" customFormat="1" ht="25.5">
      <c r="A13" s="1"/>
      <c r="B13" s="176"/>
      <c r="C13" s="176"/>
      <c r="D13" s="164"/>
      <c r="E13" s="96" t="s">
        <v>158</v>
      </c>
      <c r="F13" s="165"/>
      <c r="G13" s="166"/>
      <c r="H13" s="177"/>
      <c r="I13" s="73" t="s">
        <v>18</v>
      </c>
      <c r="J13" s="73" t="s">
        <v>155</v>
      </c>
      <c r="K13" s="73" t="s">
        <v>18</v>
      </c>
      <c r="L13" s="73" t="s">
        <v>155</v>
      </c>
      <c r="M13" s="25"/>
      <c r="N13" s="25"/>
      <c r="O13" s="26"/>
    </row>
    <row r="14" spans="1:15" s="2" customFormat="1" ht="12.75">
      <c r="A14" s="1"/>
      <c r="B14" s="103" t="s">
        <v>162</v>
      </c>
      <c r="C14" s="103"/>
      <c r="D14" s="103"/>
      <c r="E14" s="103"/>
      <c r="F14" s="104" t="s">
        <v>20</v>
      </c>
      <c r="G14" s="103"/>
      <c r="H14" s="105"/>
      <c r="I14" s="106"/>
      <c r="J14" s="106"/>
      <c r="K14" s="106"/>
      <c r="L14" s="106">
        <f>ROUND(L16,2)</f>
        <v>11005.47</v>
      </c>
      <c r="M14" s="25"/>
      <c r="N14" s="25"/>
      <c r="O14" s="26"/>
    </row>
    <row r="15" spans="1:14" s="80" customFormat="1" ht="12.75">
      <c r="A15" s="74"/>
      <c r="B15" s="75">
        <v>1</v>
      </c>
      <c r="C15" s="76"/>
      <c r="D15" s="76"/>
      <c r="E15" s="76"/>
      <c r="F15" s="77" t="s">
        <v>20</v>
      </c>
      <c r="G15" s="76"/>
      <c r="H15" s="78"/>
      <c r="I15" s="79"/>
      <c r="J15" s="79"/>
      <c r="K15" s="79"/>
      <c r="L15" s="79"/>
      <c r="N15" s="81"/>
    </row>
    <row r="16" spans="2:15" ht="12.75">
      <c r="B16" s="28" t="s">
        <v>21</v>
      </c>
      <c r="C16" s="28"/>
      <c r="D16" s="28"/>
      <c r="E16" s="28"/>
      <c r="F16" s="29" t="s">
        <v>467</v>
      </c>
      <c r="G16" s="28"/>
      <c r="H16" s="82"/>
      <c r="I16" s="83"/>
      <c r="J16" s="83"/>
      <c r="K16" s="83"/>
      <c r="L16" s="83">
        <f>ROUND(SUM(L17:L21),2)</f>
        <v>11005.47</v>
      </c>
      <c r="N16" s="84"/>
      <c r="O16" s="80"/>
    </row>
    <row r="17" spans="2:15" s="85" customFormat="1" ht="28.5" customHeight="1">
      <c r="B17" s="86" t="s">
        <v>22</v>
      </c>
      <c r="C17" s="86" t="str">
        <f>VLOOKUP(B17,ANALÍTICO!B$17:J$28,2,FALSE)</f>
        <v>CREA-CE</v>
      </c>
      <c r="D17" s="86">
        <f>VLOOKUP(B17,ANALÍTICO!B$17:J$28,4,FALSE)</f>
        <v>10</v>
      </c>
      <c r="E17" s="86">
        <v>22225</v>
      </c>
      <c r="F17" s="87" t="str">
        <f>VLOOKUP(B17,ANALÍTICO!B$17:J$28,5,FALSE)</f>
        <v>ANOTAÇÃO DE RESPONSABILIDADE TÉCNICA CONTRATOS ACIMA DE 15 MIL</v>
      </c>
      <c r="G17" s="86" t="str">
        <f>VLOOKUP(B17,ANALÍTICO!B$17:J$28,6,FALSE)</f>
        <v>UN</v>
      </c>
      <c r="H17" s="117">
        <v>1</v>
      </c>
      <c r="I17" s="88">
        <f>VLOOKUP(B17,ANALÍTICO!B$17:J$28,9,FALSE)</f>
        <v>233.94</v>
      </c>
      <c r="J17" s="88">
        <f>ROUND(I17*(1+L$4),2)</f>
        <v>294.72</v>
      </c>
      <c r="K17" s="88">
        <f>ROUND(H17*I17,2)</f>
        <v>233.94</v>
      </c>
      <c r="L17" s="88">
        <f>ROUND(H17*J17,2)</f>
        <v>294.72</v>
      </c>
      <c r="N17" s="89"/>
      <c r="O17" s="80"/>
    </row>
    <row r="18" spans="2:15" s="85" customFormat="1" ht="12.75">
      <c r="B18" s="86" t="s">
        <v>29</v>
      </c>
      <c r="C18" s="86" t="str">
        <f>VLOOKUP(B18,ANALÍTICO!B$17:J$28,2,FALSE)</f>
        <v>SINAPI</v>
      </c>
      <c r="D18" s="86">
        <f>VLOOKUP(B18,ANALÍTICO!B$17:J$28,4,FALSE)</f>
        <v>90779</v>
      </c>
      <c r="E18" s="86">
        <v>22225</v>
      </c>
      <c r="F18" s="87" t="str">
        <f>VLOOKUP(B18,ANALÍTICO!B$17:J$28,5,FALSE)</f>
        <v>MÃO DE OBRA DE ENGENHEIRO SÊNIOR</v>
      </c>
      <c r="G18" s="86" t="str">
        <f>VLOOKUP(B18,ANALÍTICO!B$17:J$28,6,FALSE)</f>
        <v>H</v>
      </c>
      <c r="H18" s="117">
        <v>35</v>
      </c>
      <c r="I18" s="88">
        <f>VLOOKUP(B18,ANALÍTICO!B$17:J$28,9,FALSE)</f>
        <v>139.62</v>
      </c>
      <c r="J18" s="88">
        <f>ROUND(I18*(1+L$4),2)</f>
        <v>175.89</v>
      </c>
      <c r="K18" s="88">
        <f>ROUND(H18*I18,2)</f>
        <v>4886.7</v>
      </c>
      <c r="L18" s="88">
        <f>ROUND(H18*J18,2)</f>
        <v>6156.15</v>
      </c>
      <c r="N18" s="89"/>
      <c r="O18" s="80"/>
    </row>
    <row r="19" spans="2:15" s="85" customFormat="1" ht="12.75">
      <c r="B19" s="86" t="s">
        <v>310</v>
      </c>
      <c r="C19" s="86" t="str">
        <f>VLOOKUP(B19,ANALÍTICO!B$17:J$28,2,FALSE)</f>
        <v>SINAPI</v>
      </c>
      <c r="D19" s="86">
        <f>VLOOKUP(B19,ANALÍTICO!B$17:J$28,4,FALSE)</f>
        <v>88255</v>
      </c>
      <c r="E19" s="86">
        <v>22225</v>
      </c>
      <c r="F19" s="87" t="str">
        <f>VLOOKUP(B19,ANALÍTICO!B$17:J$28,5,FALSE)</f>
        <v>AUXILIAR TÉCNICO DE ENGENHARIA COM ENCARGOS COMPLEMENTARES</v>
      </c>
      <c r="G19" s="86" t="str">
        <f>VLOOKUP(B19,ANALÍTICO!B$17:J$28,6,FALSE)</f>
        <v>H</v>
      </c>
      <c r="H19" s="117">
        <v>50</v>
      </c>
      <c r="I19" s="88">
        <f>VLOOKUP(B19,ANALÍTICO!B$17:J$28,9,FALSE)</f>
        <v>25.12</v>
      </c>
      <c r="J19" s="88">
        <f>ROUND(I19*(1+L$4),2)</f>
        <v>31.65</v>
      </c>
      <c r="K19" s="88">
        <f>ROUND(H19*I19,2)</f>
        <v>1256</v>
      </c>
      <c r="L19" s="88">
        <f>ROUND(H19*J19,2)</f>
        <v>1582.5</v>
      </c>
      <c r="N19" s="89"/>
      <c r="O19" s="80"/>
    </row>
    <row r="20" spans="2:15" s="85" customFormat="1" ht="12.75">
      <c r="B20" s="86" t="s">
        <v>313</v>
      </c>
      <c r="C20" s="86" t="str">
        <f>VLOOKUP(B20,ANALÍTICO!B$17:J$28,2,FALSE)</f>
        <v>SINAPI</v>
      </c>
      <c r="D20" s="86">
        <f>VLOOKUP(B20,ANALÍTICO!B$17:J$28,4,FALSE)</f>
        <v>90775</v>
      </c>
      <c r="E20" s="86">
        <v>22225</v>
      </c>
      <c r="F20" s="87" t="str">
        <f>VLOOKUP(B20,ANALÍTICO!B$17:J$28,5,FALSE)</f>
        <v>DESENHISTA PROJETISTA COM ENCARGOS COMPLEMENTARES</v>
      </c>
      <c r="G20" s="86" t="str">
        <f>VLOOKUP(B20,ANALÍTICO!B$17:J$28,6,FALSE)</f>
        <v>H</v>
      </c>
      <c r="H20" s="117">
        <v>50</v>
      </c>
      <c r="I20" s="88">
        <f>VLOOKUP(B20,ANALÍTICO!B$17:J$28,9,FALSE)</f>
        <v>42.22</v>
      </c>
      <c r="J20" s="88">
        <f>ROUND(I20*(1+L$4),2)</f>
        <v>53.19</v>
      </c>
      <c r="K20" s="88">
        <f>ROUND(H20*I20,2)</f>
        <v>2111</v>
      </c>
      <c r="L20" s="88">
        <f>ROUND(H20*J20,2)</f>
        <v>2659.5</v>
      </c>
      <c r="N20" s="89"/>
      <c r="O20" s="80"/>
    </row>
    <row r="21" spans="2:15" s="85" customFormat="1" ht="12.75">
      <c r="B21" s="86" t="s">
        <v>315</v>
      </c>
      <c r="C21" s="86" t="str">
        <f>VLOOKUP(B21,ANALÍTICO!B$17:J$28,2,FALSE)</f>
        <v>SEINFRA</v>
      </c>
      <c r="D21" s="86" t="str">
        <f>VLOOKUP(B21,ANALÍTICO!B$17:J$28,4,FALSE)</f>
        <v>I0857</v>
      </c>
      <c r="E21" s="86">
        <v>17981</v>
      </c>
      <c r="F21" s="87" t="str">
        <f>VLOOKUP(B21,ANALÍTICO!B$17:J$28,5,FALSE)</f>
        <v>CÓPIA HELIOGRAFICA</v>
      </c>
      <c r="G21" s="86" t="str">
        <f>VLOOKUP(B21,ANALÍTICO!B$17:J$28,6,FALSE)</f>
        <v>M2</v>
      </c>
      <c r="H21" s="117">
        <v>15</v>
      </c>
      <c r="I21" s="88">
        <v>16.54</v>
      </c>
      <c r="J21" s="88">
        <f>ROUND(I21*(1+L$4),2)</f>
        <v>20.84</v>
      </c>
      <c r="K21" s="88">
        <f>ROUND(H21*I21,2)</f>
        <v>248.1</v>
      </c>
      <c r="L21" s="88">
        <f>ROUND(H21*J21,2)</f>
        <v>312.6</v>
      </c>
      <c r="N21" s="89"/>
      <c r="O21" s="80"/>
    </row>
    <row r="22" spans="2:12" ht="12.75">
      <c r="B22" s="103" t="s">
        <v>163</v>
      </c>
      <c r="C22" s="103"/>
      <c r="D22" s="103"/>
      <c r="E22" s="103"/>
      <c r="F22" s="104" t="s">
        <v>321</v>
      </c>
      <c r="G22" s="103"/>
      <c r="H22" s="105"/>
      <c r="I22" s="106"/>
      <c r="J22" s="106"/>
      <c r="K22" s="106"/>
      <c r="L22" s="106">
        <f>ROUND(L23+L40+L49+L55+L65+L69+L75+L82,2)</f>
        <v>412585.97</v>
      </c>
    </row>
    <row r="23" spans="2:12" ht="25.5" customHeight="1">
      <c r="B23" s="28" t="s">
        <v>164</v>
      </c>
      <c r="C23" s="28"/>
      <c r="D23" s="28"/>
      <c r="E23" s="28"/>
      <c r="F23" s="29" t="s">
        <v>339</v>
      </c>
      <c r="G23" s="28"/>
      <c r="H23" s="82"/>
      <c r="I23" s="83"/>
      <c r="J23" s="83"/>
      <c r="K23" s="83"/>
      <c r="L23" s="83">
        <f>ROUND(SUM(L25:L39),2)</f>
        <v>5630.07</v>
      </c>
    </row>
    <row r="24" spans="2:12" ht="12.75">
      <c r="B24" s="37" t="s">
        <v>165</v>
      </c>
      <c r="C24" s="37"/>
      <c r="D24" s="37"/>
      <c r="E24" s="37"/>
      <c r="F24" s="38" t="s">
        <v>34</v>
      </c>
      <c r="G24" s="37"/>
      <c r="H24" s="90"/>
      <c r="I24" s="91"/>
      <c r="J24" s="91"/>
      <c r="K24" s="91"/>
      <c r="L24" s="91"/>
    </row>
    <row r="25" spans="2:12" ht="25.5">
      <c r="B25" s="86" t="s">
        <v>166</v>
      </c>
      <c r="C25" s="92" t="str">
        <f>VLOOKUP(B25,ANALÍTICO!B$17:J$343,2,FALSE)</f>
        <v>SINAPI</v>
      </c>
      <c r="D25" s="86">
        <f>VLOOKUP(B25,ANALÍTICO!B$17:J$343,4,FALSE)</f>
        <v>97624</v>
      </c>
      <c r="E25" s="86">
        <v>1635</v>
      </c>
      <c r="F25" s="87" t="str">
        <f>VLOOKUP(B25,ANALÍTICO!B$17:J$343,5,FALSE)</f>
        <v>DEMOLIÇÃO DE ALVENARIA DE TIJOLOS MACIÇO, DE FORMA MANUAL, SEM REAPROVEITAMENTO</v>
      </c>
      <c r="G25" s="86" t="str">
        <f>VLOOKUP(B25,ANALÍTICO!B$17:J$343,6,FALSE)</f>
        <v>M³</v>
      </c>
      <c r="H25" s="117">
        <v>1</v>
      </c>
      <c r="I25" s="88">
        <f>VLOOKUP(B25,ANALÍTICO!B$17:J$343,9,FALSE)</f>
        <v>81.23</v>
      </c>
      <c r="J25" s="88">
        <f>ROUND(I25*(1+L$4),2)</f>
        <v>102.33</v>
      </c>
      <c r="K25" s="88">
        <f>ROUND(H25*I25,2)</f>
        <v>81.23</v>
      </c>
      <c r="L25" s="88">
        <f>ROUND(H25*J25,2)</f>
        <v>102.33</v>
      </c>
    </row>
    <row r="26" spans="2:12" ht="12.75">
      <c r="B26" s="86" t="s">
        <v>169</v>
      </c>
      <c r="C26" s="92" t="str">
        <f>VLOOKUP(B26,ANALÍTICO!B$17:J$343,2,FALSE)</f>
        <v>SINAPI</v>
      </c>
      <c r="D26" s="86" t="str">
        <f>VLOOKUP(B26,ANALÍTICO!B$17:J$343,4,FALSE)</f>
        <v>73801/001</v>
      </c>
      <c r="E26" s="86">
        <v>1635</v>
      </c>
      <c r="F26" s="87" t="str">
        <f>VLOOKUP(B26,ANALÍTICO!B$17:J$343,5,FALSE)</f>
        <v>DEMOLIÇÃO DE PISO INDUSTRIAL</v>
      </c>
      <c r="G26" s="86" t="str">
        <f>VLOOKUP(B26,ANALÍTICO!B$17:J$343,6,FALSE)</f>
        <v>M2</v>
      </c>
      <c r="H26" s="117">
        <v>12</v>
      </c>
      <c r="I26" s="88">
        <f>VLOOKUP(B26,ANALÍTICO!B$17:J$343,9,FALSE)</f>
        <v>24.855</v>
      </c>
      <c r="J26" s="88">
        <f aca="true" t="shared" si="0" ref="J26:J39">ROUND(I26*(1+L$4),2)</f>
        <v>31.31</v>
      </c>
      <c r="K26" s="88">
        <f aca="true" t="shared" si="1" ref="K26:K39">ROUND(H26*I26,2)</f>
        <v>298.26</v>
      </c>
      <c r="L26" s="88">
        <f aca="true" t="shared" si="2" ref="L26:L39">ROUND(H26*J26,2)</f>
        <v>375.72</v>
      </c>
    </row>
    <row r="27" spans="2:12" ht="12.75">
      <c r="B27" s="86" t="s">
        <v>170</v>
      </c>
      <c r="C27" s="92" t="str">
        <f>VLOOKUP(B27,ANALÍTICO!B$17:J$343,2,FALSE)</f>
        <v>SINAPI</v>
      </c>
      <c r="D27" s="86">
        <f>VLOOKUP(B27,ANALÍTICO!B$17:J$343,4,FALSE)</f>
        <v>72136</v>
      </c>
      <c r="E27" s="86">
        <v>1619</v>
      </c>
      <c r="F27" s="87" t="str">
        <f>VLOOKUP(B27,ANALÍTICO!B$17:J$343,5,FALSE)</f>
        <v>RECOMPOSIÇÃO DE PISO INDUSTRIAL </v>
      </c>
      <c r="G27" s="86" t="str">
        <f>VLOOKUP(B27,ANALÍTICO!B$17:J$343,6,FALSE)</f>
        <v>M2</v>
      </c>
      <c r="H27" s="117">
        <v>12</v>
      </c>
      <c r="I27" s="88">
        <f>VLOOKUP(B27,ANALÍTICO!B$17:J$343,9,FALSE)</f>
        <v>85.511912</v>
      </c>
      <c r="J27" s="88">
        <f t="shared" si="0"/>
        <v>107.73</v>
      </c>
      <c r="K27" s="88">
        <f t="shared" si="1"/>
        <v>1026.14</v>
      </c>
      <c r="L27" s="88">
        <f t="shared" si="2"/>
        <v>1292.76</v>
      </c>
    </row>
    <row r="28" spans="2:12" ht="25.5">
      <c r="B28" s="86" t="s">
        <v>171</v>
      </c>
      <c r="C28" s="92" t="str">
        <f>VLOOKUP(B28,ANALÍTICO!B$17:J$343,2,FALSE)</f>
        <v>SINAPI</v>
      </c>
      <c r="D28" s="86" t="str">
        <f>VLOOKUP(B28,ANALÍTICO!B$17:J$343,4,FALSE)</f>
        <v> 90440 </v>
      </c>
      <c r="E28" s="86">
        <v>1619</v>
      </c>
      <c r="F28" s="87" t="str">
        <f>VLOOKUP(B28,ANALÍTICO!B$17:J$343,5,FALSE)</f>
        <v>FURO EM CONCRETO PARA DIÂMETROS MAIORES QUE 40 MM E MENORES OU IGUAIS A 75 MM. AF_05/2015</v>
      </c>
      <c r="G28" s="86" t="str">
        <f>VLOOKUP(B28,ANALÍTICO!B$17:J$343,6,FALSE)</f>
        <v>UND</v>
      </c>
      <c r="H28" s="117">
        <v>4</v>
      </c>
      <c r="I28" s="88">
        <f>VLOOKUP(B28,ANALÍTICO!B$17:J$343,9,FALSE)</f>
        <v>42.76</v>
      </c>
      <c r="J28" s="88">
        <f t="shared" si="0"/>
        <v>53.87</v>
      </c>
      <c r="K28" s="88">
        <f t="shared" si="1"/>
        <v>171.04</v>
      </c>
      <c r="L28" s="88">
        <f t="shared" si="2"/>
        <v>215.48</v>
      </c>
    </row>
    <row r="29" spans="2:12" ht="12.75">
      <c r="B29" s="86" t="s">
        <v>176</v>
      </c>
      <c r="C29" s="92" t="str">
        <f>VLOOKUP(B29,ANALÍTICO!B$17:J$343,2,FALSE)</f>
        <v>SINAPI</v>
      </c>
      <c r="D29" s="86">
        <f>VLOOKUP(B29,ANALÍTICO!B$17:J$343,4,FALSE)</f>
        <v>93358</v>
      </c>
      <c r="E29" s="86">
        <v>1619</v>
      </c>
      <c r="F29" s="87" t="str">
        <f>VLOOKUP(B29,ANALÍTICO!B$17:J$343,5,FALSE)</f>
        <v>ESCAVAÇÃO MANUAL DE VALAS. AF_03/2016</v>
      </c>
      <c r="G29" s="86" t="str">
        <f>VLOOKUP(B29,ANALÍTICO!B$17:J$343,6,FALSE)</f>
        <v>M3</v>
      </c>
      <c r="H29" s="117">
        <v>6</v>
      </c>
      <c r="I29" s="88">
        <f>VLOOKUP(B29,ANALÍTICO!B$17:J$343,9,FALSE)</f>
        <v>65.55</v>
      </c>
      <c r="J29" s="88">
        <f t="shared" si="0"/>
        <v>82.58</v>
      </c>
      <c r="K29" s="88">
        <f t="shared" si="1"/>
        <v>393.3</v>
      </c>
      <c r="L29" s="88">
        <f t="shared" si="2"/>
        <v>495.48</v>
      </c>
    </row>
    <row r="30" spans="2:12" ht="12.75">
      <c r="B30" s="86" t="s">
        <v>178</v>
      </c>
      <c r="C30" s="92" t="str">
        <f>VLOOKUP(B30,ANALÍTICO!B$17:J$343,2,FALSE)</f>
        <v>SINAPI</v>
      </c>
      <c r="D30" s="86">
        <f>VLOOKUP(B30,ANALÍTICO!B$17:J$343,4,FALSE)</f>
        <v>79482</v>
      </c>
      <c r="E30" s="86">
        <v>1619</v>
      </c>
      <c r="F30" s="87" t="str">
        <f>VLOOKUP(B30,ANALÍTICO!B$17:J$343,5,FALSE)</f>
        <v>ATERRO COM AREIA COM ADENSAMENTO HIDRAULICO</v>
      </c>
      <c r="G30" s="86" t="str">
        <f>VLOOKUP(B30,ANALÍTICO!B$17:J$343,6,FALSE)</f>
        <v>M³</v>
      </c>
      <c r="H30" s="117">
        <v>5</v>
      </c>
      <c r="I30" s="88">
        <f>VLOOKUP(B30,ANALÍTICO!B$17:J$343,9,FALSE)</f>
        <v>77.18</v>
      </c>
      <c r="J30" s="88">
        <f t="shared" si="0"/>
        <v>97.23</v>
      </c>
      <c r="K30" s="88">
        <f t="shared" si="1"/>
        <v>385.9</v>
      </c>
      <c r="L30" s="88">
        <f t="shared" si="2"/>
        <v>486.15</v>
      </c>
    </row>
    <row r="31" spans="2:12" ht="12.75">
      <c r="B31" s="86" t="s">
        <v>180</v>
      </c>
      <c r="C31" s="92" t="str">
        <f>VLOOKUP(B31,ANALÍTICO!B$17:J$343,2,FALSE)</f>
        <v>SEINFRA</v>
      </c>
      <c r="D31" s="86" t="str">
        <f>VLOOKUP(B31,ANALÍTICO!B$17:J$343,4,FALSE)</f>
        <v>C0702</v>
      </c>
      <c r="E31" s="86">
        <v>1619</v>
      </c>
      <c r="F31" s="87" t="str">
        <f>VLOOKUP(B31,ANALÍTICO!B$17:J$343,5,FALSE)</f>
        <v>CARGA MANUAL DE ENTULHO EM CAMINHÃO BASCULANTE</v>
      </c>
      <c r="G31" s="86" t="str">
        <f>VLOOKUP(B31,ANALÍTICO!B$17:J$343,6,FALSE)</f>
        <v>M3</v>
      </c>
      <c r="H31" s="117">
        <v>5</v>
      </c>
      <c r="I31" s="88">
        <f>VLOOKUP(B31,ANALÍTICO!B$17:J$343,9,FALSE)</f>
        <v>22.58</v>
      </c>
      <c r="J31" s="88">
        <f t="shared" si="0"/>
        <v>28.45</v>
      </c>
      <c r="K31" s="88">
        <f t="shared" si="1"/>
        <v>112.9</v>
      </c>
      <c r="L31" s="88">
        <f t="shared" si="2"/>
        <v>142.25</v>
      </c>
    </row>
    <row r="32" spans="2:12" ht="12.75">
      <c r="B32" s="86" t="s">
        <v>183</v>
      </c>
      <c r="C32" s="92" t="str">
        <f>VLOOKUP(B32,ANALÍTICO!B$17:J$343,2,FALSE)</f>
        <v>ORSE</v>
      </c>
      <c r="D32" s="86">
        <f>VLOOKUP(B32,ANALÍTICO!B$17:J$343,4,FALSE)</f>
        <v>10033</v>
      </c>
      <c r="E32" s="86">
        <v>1619</v>
      </c>
      <c r="F32" s="87" t="str">
        <f>VLOOKUP(B32,ANALÍTICO!B$17:J$343,5,FALSE)</f>
        <v>RETIRADA DE ENTULHO DA OBRA UTILIZANDO CAIXA COLETORA CAPACIDADE 5 m³</v>
      </c>
      <c r="G32" s="86" t="str">
        <f>VLOOKUP(B32,ANALÍTICO!B$17:J$343,6,FALSE)</f>
        <v>M³</v>
      </c>
      <c r="H32" s="117">
        <v>5</v>
      </c>
      <c r="I32" s="88">
        <f>VLOOKUP(B32,ANALÍTICO!B$17:J$343,9,FALSE)</f>
        <v>45.97</v>
      </c>
      <c r="J32" s="88">
        <f t="shared" si="0"/>
        <v>57.91</v>
      </c>
      <c r="K32" s="88">
        <f t="shared" si="1"/>
        <v>229.85</v>
      </c>
      <c r="L32" s="88">
        <f t="shared" si="2"/>
        <v>289.55</v>
      </c>
    </row>
    <row r="33" spans="2:12" ht="38.25">
      <c r="B33" s="86" t="s">
        <v>185</v>
      </c>
      <c r="C33" s="92" t="str">
        <f>VLOOKUP(B33,ANALÍTICO!B$17:J$343,2,FALSE)</f>
        <v>SINAPI</v>
      </c>
      <c r="D33" s="86">
        <f>VLOOKUP(B33,ANALÍTICO!B$17:J$343,4,FALSE)</f>
        <v>87530</v>
      </c>
      <c r="E33" s="86">
        <v>1619</v>
      </c>
      <c r="F33" s="87" t="str">
        <f>VLOOKUP(B33,ANALÍTICO!B$17:J$343,5,FALSE)</f>
        <v>MASSA ÚNICA, PARA RECEBIMENTO DE PINTURA, EM ARGAMASSA TRAÇO 1:2:8, PREPARO MANUAL, APLICADA MANUALMENTE EM FACES INTERNAS DE PAREDES, ESPESSURA DE 20MM, COM EXECUÇÃO DE TALISCAS. AF_06/2014</v>
      </c>
      <c r="G33" s="86" t="str">
        <f>VLOOKUP(B33,ANALÍTICO!B$17:J$343,6,FALSE)</f>
        <v>M2</v>
      </c>
      <c r="H33" s="117">
        <v>20</v>
      </c>
      <c r="I33" s="88">
        <f>VLOOKUP(B33,ANALÍTICO!B$17:J$343,9,FALSE)</f>
        <v>32.85</v>
      </c>
      <c r="J33" s="88">
        <f t="shared" si="0"/>
        <v>41.38</v>
      </c>
      <c r="K33" s="88">
        <f t="shared" si="1"/>
        <v>657</v>
      </c>
      <c r="L33" s="88">
        <f t="shared" si="2"/>
        <v>827.6</v>
      </c>
    </row>
    <row r="34" spans="2:12" ht="38.25">
      <c r="B34" s="86" t="s">
        <v>186</v>
      </c>
      <c r="C34" s="92" t="str">
        <f>VLOOKUP(B34,ANALÍTICO!B$17:J$343,2,FALSE)</f>
        <v>SINAPI</v>
      </c>
      <c r="D34" s="86" t="str">
        <f>VLOOKUP(B34,ANALÍTICO!B$17:J$343,4,FALSE)</f>
        <v>87266</v>
      </c>
      <c r="E34" s="86">
        <v>1619</v>
      </c>
      <c r="F34" s="87" t="str">
        <f>VLOOKUP(B34,ANALÍTICO!B$17:J$343,5,FALSE)</f>
        <v>REVESTIMENTO CERÂMICO PARA PAREDES INTERNAS COM PLACAS TIPO ESMALTADA EXTRA DE DIMENSÕES 20X20 CM APLICADAS EM AMBIENTES DE ÁREA MENOR QUE 5 M² A MEIA ALTURA DAS PAREDES. AF_06/2014</v>
      </c>
      <c r="G34" s="86" t="str">
        <f>VLOOKUP(B34,ANALÍTICO!B$17:J$343,6,FALSE)</f>
        <v>M2</v>
      </c>
      <c r="H34" s="117">
        <v>5</v>
      </c>
      <c r="I34" s="88">
        <f>VLOOKUP(B34,ANALÍTICO!B$17:J$343,9,FALSE)</f>
        <v>61.18</v>
      </c>
      <c r="J34" s="88">
        <f t="shared" si="0"/>
        <v>77.07</v>
      </c>
      <c r="K34" s="88">
        <f t="shared" si="1"/>
        <v>305.9</v>
      </c>
      <c r="L34" s="88">
        <f t="shared" si="2"/>
        <v>385.35</v>
      </c>
    </row>
    <row r="35" spans="2:12" ht="25.5">
      <c r="B35" s="86" t="s">
        <v>190</v>
      </c>
      <c r="C35" s="92" t="str">
        <f>VLOOKUP(B35,ANALÍTICO!B$17:J$343,2,FALSE)</f>
        <v>SINAPI</v>
      </c>
      <c r="D35" s="86" t="str">
        <f>VLOOKUP(B35,ANALÍTICO!B$17:J$343,4,FALSE)</f>
        <v>88497</v>
      </c>
      <c r="E35" s="86">
        <v>1619</v>
      </c>
      <c r="F35" s="87" t="str">
        <f>VLOOKUP(B35,ANALÍTICO!B$17:J$343,5,FALSE)</f>
        <v>APLICAÇÃO E LIXAMENTO DE MASSA LÁTEX EM PAREDES E FORRO, DUAS DEMÃOS. AF_06/2014</v>
      </c>
      <c r="G35" s="86" t="str">
        <f>VLOOKUP(B35,ANALÍTICO!B$17:J$343,6,FALSE)</f>
        <v>M2</v>
      </c>
      <c r="H35" s="117">
        <v>20</v>
      </c>
      <c r="I35" s="88">
        <f>VLOOKUP(B35,ANALÍTICO!B$17:J$343,9,FALSE)</f>
        <v>10.86</v>
      </c>
      <c r="J35" s="88">
        <f t="shared" si="0"/>
        <v>13.68</v>
      </c>
      <c r="K35" s="88">
        <f t="shared" si="1"/>
        <v>217.2</v>
      </c>
      <c r="L35" s="88">
        <f t="shared" si="2"/>
        <v>273.6</v>
      </c>
    </row>
    <row r="36" spans="2:12" ht="12.75">
      <c r="B36" s="86" t="s">
        <v>195</v>
      </c>
      <c r="C36" s="92" t="str">
        <f>VLOOKUP(B36,ANALÍTICO!B$17:J$343,2,FALSE)</f>
        <v>SINAPI</v>
      </c>
      <c r="D36" s="86" t="str">
        <f>VLOOKUP(B36,ANALÍTICO!B$17:J$343,4,FALSE)</f>
        <v>88485</v>
      </c>
      <c r="E36" s="86">
        <v>1619</v>
      </c>
      <c r="F36" s="87" t="str">
        <f>VLOOKUP(B36,ANALÍTICO!B$17:J$343,5,FALSE)</f>
        <v>APLICAÇÃO DE FUNDO SELADOR ACRÍLICO EM PAREDES, UMA DEMÃO. AF_06/2014</v>
      </c>
      <c r="G36" s="86" t="str">
        <f>VLOOKUP(B36,ANALÍTICO!B$17:J$343,6,FALSE)</f>
        <v>M2</v>
      </c>
      <c r="H36" s="117">
        <v>20</v>
      </c>
      <c r="I36" s="88">
        <f>VLOOKUP(B36,ANALÍTICO!B$17:J$343,9,FALSE)</f>
        <v>2.21</v>
      </c>
      <c r="J36" s="88">
        <f t="shared" si="0"/>
        <v>2.78</v>
      </c>
      <c r="K36" s="88">
        <f t="shared" si="1"/>
        <v>44.2</v>
      </c>
      <c r="L36" s="88">
        <f t="shared" si="2"/>
        <v>55.6</v>
      </c>
    </row>
    <row r="37" spans="2:12" ht="25.5">
      <c r="B37" s="86" t="s">
        <v>199</v>
      </c>
      <c r="C37" s="92" t="str">
        <f>VLOOKUP(B37,ANALÍTICO!B$17:J$343,2,FALSE)</f>
        <v>SINAPI</v>
      </c>
      <c r="D37" s="86" t="str">
        <f>VLOOKUP(B37,ANALÍTICO!B$17:J$343,4,FALSE)</f>
        <v>88489</v>
      </c>
      <c r="E37" s="86">
        <v>1619</v>
      </c>
      <c r="F37" s="87" t="str">
        <f>VLOOKUP(B37,ANALÍTICO!B$17:J$343,5,FALSE)</f>
        <v>APLICAÇÃO MANUAL DE PINTURA COM TINTA LÁTEX ACRÍLICA EM PAREDES E FORROS, DUAS DEMÃOS.</v>
      </c>
      <c r="G37" s="86" t="str">
        <f>VLOOKUP(B37,ANALÍTICO!B$17:J$343,6,FALSE)</f>
        <v>M2</v>
      </c>
      <c r="H37" s="117">
        <v>20</v>
      </c>
      <c r="I37" s="88">
        <f>VLOOKUP(B37,ANALÍTICO!B$17:J$343,9,FALSE)</f>
        <v>10.81</v>
      </c>
      <c r="J37" s="88">
        <f t="shared" si="0"/>
        <v>13.62</v>
      </c>
      <c r="K37" s="88">
        <f t="shared" si="1"/>
        <v>216.2</v>
      </c>
      <c r="L37" s="88">
        <f t="shared" si="2"/>
        <v>272.4</v>
      </c>
    </row>
    <row r="38" spans="2:12" ht="25.5">
      <c r="B38" s="86" t="s">
        <v>203</v>
      </c>
      <c r="C38" s="92" t="str">
        <f>VLOOKUP(B38,ANALÍTICO!B$17:J$343,2,FALSE)</f>
        <v>SINAPI</v>
      </c>
      <c r="D38" s="86">
        <f>VLOOKUP(B38,ANALÍTICO!B$17:J$343,4,FALSE)</f>
        <v>88431</v>
      </c>
      <c r="E38" s="86">
        <v>1619</v>
      </c>
      <c r="F38" s="87" t="str">
        <f>VLOOKUP(B38,ANALÍTICO!B$17:J$343,5,FALSE)</f>
        <v>APLICAÇÃO MANUAL DE PINTURA COM TINTA TEXTURIZADA ACRÍLICA EM PAREDES EXTERNAS DE CASAS, DUAS CORES. AF_06/2014</v>
      </c>
      <c r="G38" s="86" t="str">
        <f>VLOOKUP(B38,ANALÍTICO!B$17:J$343,6,FALSE)</f>
        <v>M2</v>
      </c>
      <c r="H38" s="117">
        <v>20</v>
      </c>
      <c r="I38" s="88">
        <f>VLOOKUP(B38,ANALÍTICO!B$17:J$343,9,FALSE)</f>
        <v>15.71</v>
      </c>
      <c r="J38" s="88">
        <f t="shared" si="0"/>
        <v>19.79</v>
      </c>
      <c r="K38" s="88">
        <f t="shared" si="1"/>
        <v>314.2</v>
      </c>
      <c r="L38" s="88">
        <f t="shared" si="2"/>
        <v>395.8</v>
      </c>
    </row>
    <row r="39" spans="2:12" ht="12.75">
      <c r="B39" s="86" t="s">
        <v>207</v>
      </c>
      <c r="C39" s="92" t="str">
        <f>VLOOKUP(B39,ANALÍTICO!B$17:J$343,2,FALSE)</f>
        <v>ORSE</v>
      </c>
      <c r="D39" s="86">
        <f>VLOOKUP(B39,ANALÍTICO!B$17:J$343,4,FALSE)</f>
        <v>2454</v>
      </c>
      <c r="E39" s="86">
        <v>1619</v>
      </c>
      <c r="F39" s="87" t="str">
        <f>VLOOKUP(B39,ANALÍTICO!B$17:J$343,5,FALSE)</f>
        <v>ANDAIME TUBULAR METÁLICO SIMPLES- PEÇA X DIA</v>
      </c>
      <c r="G39" s="86" t="str">
        <f>VLOOKUP(B39,ANALÍTICO!B$17:J$343,6,FALSE)</f>
        <v>PX D</v>
      </c>
      <c r="H39" s="117">
        <v>40</v>
      </c>
      <c r="I39" s="88">
        <f>VLOOKUP(B39,ANALÍTICO!B$17:J$343,9,FALSE)</f>
        <v>0.4</v>
      </c>
      <c r="J39" s="88">
        <f t="shared" si="0"/>
        <v>0.5</v>
      </c>
      <c r="K39" s="88">
        <f t="shared" si="1"/>
        <v>16</v>
      </c>
      <c r="L39" s="88">
        <f t="shared" si="2"/>
        <v>20</v>
      </c>
    </row>
    <row r="40" spans="2:12" ht="12.75">
      <c r="B40" s="28" t="s">
        <v>209</v>
      </c>
      <c r="C40" s="28"/>
      <c r="D40" s="28"/>
      <c r="E40" s="28"/>
      <c r="F40" s="28" t="s">
        <v>110</v>
      </c>
      <c r="G40" s="28"/>
      <c r="H40" s="82"/>
      <c r="I40" s="83"/>
      <c r="J40" s="83"/>
      <c r="K40" s="83"/>
      <c r="L40" s="83">
        <f>ROUND(SUM(L42:L48),2)</f>
        <v>23938.26</v>
      </c>
    </row>
    <row r="41" spans="2:12" ht="12.75">
      <c r="B41" s="37" t="s">
        <v>242</v>
      </c>
      <c r="C41" s="37"/>
      <c r="D41" s="37"/>
      <c r="E41" s="37"/>
      <c r="F41" s="38" t="s">
        <v>110</v>
      </c>
      <c r="G41" s="37"/>
      <c r="H41" s="90"/>
      <c r="I41" s="91"/>
      <c r="J41" s="91"/>
      <c r="K41" s="91"/>
      <c r="L41" s="91"/>
    </row>
    <row r="42" spans="2:12" ht="25.5">
      <c r="B42" s="86" t="s">
        <v>211</v>
      </c>
      <c r="C42" s="92" t="str">
        <f>VLOOKUP(B42,ANALÍTICO!B$17:J$343,2,FALSE)</f>
        <v>SINAPI</v>
      </c>
      <c r="D42" s="86" t="str">
        <f>VLOOKUP(B42,ANALÍTICO!B$17:J$343,4,FALSE)</f>
        <v> 96977 </v>
      </c>
      <c r="E42" s="86">
        <v>2135</v>
      </c>
      <c r="F42" s="87" t="str">
        <f>VLOOKUP(B42,ANALÍTICO!B$17:J$343,5,FALSE)</f>
        <v>CORDOALHA DE COBRE NU 50 MM², ENTERRADA, SEM ISOLADOR - FORNECIMENTO E INSTALAÇÃO. AF_12/2017</v>
      </c>
      <c r="G42" s="86" t="str">
        <f>VLOOKUP(B42,ANALÍTICO!B$17:J$343,6,FALSE)</f>
        <v>M</v>
      </c>
      <c r="H42" s="117">
        <v>180</v>
      </c>
      <c r="I42" s="88">
        <f>VLOOKUP(B42,ANALÍTICO!B$17:J$343,9,FALSE)</f>
        <v>49.73</v>
      </c>
      <c r="J42" s="88">
        <f aca="true" t="shared" si="3" ref="J42:J48">ROUND(I42*(1+L$4),2)</f>
        <v>62.65</v>
      </c>
      <c r="K42" s="88">
        <f aca="true" t="shared" si="4" ref="K42:K48">ROUND(H42*I42,2)</f>
        <v>8951.4</v>
      </c>
      <c r="L42" s="88">
        <f aca="true" t="shared" si="5" ref="L42:L48">ROUND(H42*J42,2)</f>
        <v>11277</v>
      </c>
    </row>
    <row r="43" spans="2:12" ht="25.5">
      <c r="B43" s="86" t="s">
        <v>215</v>
      </c>
      <c r="C43" s="92" t="str">
        <f>VLOOKUP(B43,ANALÍTICO!B$17:J$343,2,FALSE)</f>
        <v>SINAPI</v>
      </c>
      <c r="D43" s="86" t="str">
        <f>VLOOKUP(B43,ANALÍTICO!B$17:J$343,4,FALSE)</f>
        <v> 96973 </v>
      </c>
      <c r="E43" s="86">
        <v>2135</v>
      </c>
      <c r="F43" s="87" t="str">
        <f>VLOOKUP(B43,ANALÍTICO!B$17:J$343,5,FALSE)</f>
        <v>CORDOALHA DE COBRE NU 35 MM², NÃO ENTERRADA, COM ISOLADOR - FORNECIMENTO E INSTALAÇÃO. AF_12/2017</v>
      </c>
      <c r="G43" s="86" t="str">
        <f>VLOOKUP(B43,ANALÍTICO!B$17:J$343,6,FALSE)</f>
        <v>M</v>
      </c>
      <c r="H43" s="117">
        <v>180</v>
      </c>
      <c r="I43" s="88">
        <f>VLOOKUP(B43,ANALÍTICO!B$17:J$343,9,FALSE)</f>
        <v>47.11</v>
      </c>
      <c r="J43" s="88">
        <f t="shared" si="3"/>
        <v>59.35</v>
      </c>
      <c r="K43" s="88">
        <f t="shared" si="4"/>
        <v>8479.8</v>
      </c>
      <c r="L43" s="88">
        <f t="shared" si="5"/>
        <v>10683</v>
      </c>
    </row>
    <row r="44" spans="2:12" ht="12.75">
      <c r="B44" s="86" t="s">
        <v>220</v>
      </c>
      <c r="C44" s="92" t="str">
        <f>VLOOKUP(B44,ANALÍTICO!B$17:J$343,2,FALSE)</f>
        <v>SINAPI</v>
      </c>
      <c r="D44" s="86" t="str">
        <f>VLOOKUP(B44,ANALÍTICO!B$17:J$343,4,FALSE)</f>
        <v> 96985 </v>
      </c>
      <c r="E44" s="86">
        <v>2135</v>
      </c>
      <c r="F44" s="87" t="str">
        <f>VLOOKUP(B44,ANALÍTICO!B$17:J$343,5,FALSE)</f>
        <v>HASTE DE ATERRAMENTO 5/8  PARA SPDA - FORNECIMENTO E INSTALAÇÃO. AF_12/2017</v>
      </c>
      <c r="G44" s="86" t="str">
        <f>VLOOKUP(B44,ANALÍTICO!B$17:J$343,6,FALSE)</f>
        <v>UN</v>
      </c>
      <c r="H44" s="117">
        <v>6</v>
      </c>
      <c r="I44" s="88">
        <f>VLOOKUP(B44,ANALÍTICO!B$17:J$343,9,FALSE)</f>
        <v>65.13</v>
      </c>
      <c r="J44" s="88">
        <f t="shared" si="3"/>
        <v>82.05</v>
      </c>
      <c r="K44" s="88">
        <f t="shared" si="4"/>
        <v>390.78</v>
      </c>
      <c r="L44" s="88">
        <f t="shared" si="5"/>
        <v>492.3</v>
      </c>
    </row>
    <row r="45" spans="2:12" ht="25.5">
      <c r="B45" s="86" t="s">
        <v>224</v>
      </c>
      <c r="C45" s="92" t="str">
        <f>VLOOKUP(B45,ANALÍTICO!B$17:J$343,2,FALSE)</f>
        <v>SINAPI</v>
      </c>
      <c r="D45" s="86" t="str">
        <f>VLOOKUP(B45,ANALÍTICO!B$17:J$343,4,FALSE)</f>
        <v> 72263 </v>
      </c>
      <c r="E45" s="86">
        <v>2135</v>
      </c>
      <c r="F45" s="87" t="str">
        <f>VLOOKUP(B45,ANALÍTICO!B$17:J$343,5,FALSE)</f>
        <v>TERMINAL OU CONECTOR DE PRESSAO - PARA CABO 50MM2 - FORNECIMENTO E INSTALACAO</v>
      </c>
      <c r="G45" s="86" t="str">
        <f>VLOOKUP(B45,ANALÍTICO!B$17:J$343,6,FALSE)</f>
        <v>UN</v>
      </c>
      <c r="H45" s="117">
        <v>10</v>
      </c>
      <c r="I45" s="88">
        <f>VLOOKUP(B45,ANALÍTICO!B$17:J$343,9,FALSE)</f>
        <v>25.01</v>
      </c>
      <c r="J45" s="88">
        <f t="shared" si="3"/>
        <v>31.51</v>
      </c>
      <c r="K45" s="88">
        <f t="shared" si="4"/>
        <v>250.1</v>
      </c>
      <c r="L45" s="88">
        <f t="shared" si="5"/>
        <v>315.1</v>
      </c>
    </row>
    <row r="46" spans="2:12" ht="25.5">
      <c r="B46" s="86" t="s">
        <v>228</v>
      </c>
      <c r="C46" s="92" t="str">
        <f>VLOOKUP(B46,ANALÍTICO!B$17:J$343,2,FALSE)</f>
        <v>SINAPI</v>
      </c>
      <c r="D46" s="86" t="str">
        <f>VLOOKUP(B46,ANALÍTICO!B$17:J$343,4,FALSE)</f>
        <v> 72262 </v>
      </c>
      <c r="E46" s="86">
        <v>2135</v>
      </c>
      <c r="F46" s="87" t="str">
        <f>VLOOKUP(B46,ANALÍTICO!B$17:J$343,5,FALSE)</f>
        <v>TERMINAL OU CONECTOR DE PRESSAO - PARA CABO 35MM2 - FORNECIMENTO E INSTALACAO</v>
      </c>
      <c r="G46" s="86" t="str">
        <f>VLOOKUP(B46,ANALÍTICO!B$17:J$343,6,FALSE)</f>
        <v>UN</v>
      </c>
      <c r="H46" s="117">
        <v>10</v>
      </c>
      <c r="I46" s="88">
        <f>VLOOKUP(B46,ANALÍTICO!B$17:J$343,9,FALSE)</f>
        <v>18.56</v>
      </c>
      <c r="J46" s="88">
        <f t="shared" si="3"/>
        <v>23.38</v>
      </c>
      <c r="K46" s="88">
        <f t="shared" si="4"/>
        <v>185.6</v>
      </c>
      <c r="L46" s="88">
        <f t="shared" si="5"/>
        <v>233.8</v>
      </c>
    </row>
    <row r="47" spans="2:12" ht="22.5" customHeight="1">
      <c r="B47" s="86" t="s">
        <v>232</v>
      </c>
      <c r="C47" s="92" t="str">
        <f>VLOOKUP(B47,ANALÍTICO!B$17:J$343,2,FALSE)</f>
        <v>TRT7</v>
      </c>
      <c r="D47" s="86" t="str">
        <f>VLOOKUP(B47,ANALÍTICO!B$17:J$343,4,FALSE)</f>
        <v>PRÓPRIA</v>
      </c>
      <c r="E47" s="86">
        <v>2135</v>
      </c>
      <c r="F47" s="87" t="str">
        <f>VLOOKUP(B47,ANALÍTICO!B$17:J$343,5,FALSE)</f>
        <v>FORNECIMENTO E ASSENTAMENTO DE BARRA CHATA DE ALUMÍNIO DE 1/8” X 7/8”</v>
      </c>
      <c r="G47" s="86" t="str">
        <f>VLOOKUP(B47,ANALÍTICO!B$17:J$343,6,FALSE)</f>
        <v>M</v>
      </c>
      <c r="H47" s="117">
        <v>30</v>
      </c>
      <c r="I47" s="88">
        <f>VLOOKUP(B47,ANALÍTICO!B$17:J$343,9,FALSE)</f>
        <v>21.72</v>
      </c>
      <c r="J47" s="88">
        <f t="shared" si="3"/>
        <v>27.36</v>
      </c>
      <c r="K47" s="88">
        <f t="shared" si="4"/>
        <v>651.6</v>
      </c>
      <c r="L47" s="88">
        <f t="shared" si="5"/>
        <v>820.8</v>
      </c>
    </row>
    <row r="48" spans="2:12" ht="25.5">
      <c r="B48" s="86" t="s">
        <v>237</v>
      </c>
      <c r="C48" s="92" t="str">
        <f>VLOOKUP(B48,ANALÍTICO!B$17:J$343,2,FALSE)</f>
        <v>SINAPI</v>
      </c>
      <c r="D48" s="86" t="str">
        <f>VLOOKUP(B48,ANALÍTICO!B$17:J$343,4,FALSE)</f>
        <v> 98111 </v>
      </c>
      <c r="E48" s="86">
        <v>2135</v>
      </c>
      <c r="F48" s="87" t="str">
        <f>VLOOKUP(B48,ANALÍTICO!B$17:J$343,5,FALSE)</f>
        <v>CAIXA DE INSPEÇÃO PARA ATERRAMENTO, CIRCULAR, EM POLIETILENO, DIÂMETRO INTERNO = 0,3 M. AF_05/2018</v>
      </c>
      <c r="G48" s="86" t="s">
        <v>108</v>
      </c>
      <c r="H48" s="117">
        <v>2</v>
      </c>
      <c r="I48" s="88">
        <f>VLOOKUP(B48,ANALÍTICO!B$17:J$343,9,FALSE)</f>
        <v>46.14</v>
      </c>
      <c r="J48" s="88">
        <f t="shared" si="3"/>
        <v>58.13</v>
      </c>
      <c r="K48" s="88">
        <f t="shared" si="4"/>
        <v>92.28</v>
      </c>
      <c r="L48" s="88">
        <f t="shared" si="5"/>
        <v>116.26</v>
      </c>
    </row>
    <row r="49" spans="2:12" ht="12.75">
      <c r="B49" s="28" t="s">
        <v>243</v>
      </c>
      <c r="C49" s="28"/>
      <c r="D49" s="28"/>
      <c r="E49" s="28"/>
      <c r="F49" s="29" t="s">
        <v>322</v>
      </c>
      <c r="G49" s="28"/>
      <c r="H49" s="82"/>
      <c r="I49" s="83"/>
      <c r="J49" s="83"/>
      <c r="K49" s="83"/>
      <c r="L49" s="83">
        <f>ROUND(SUM(L51:L54),2)</f>
        <v>14497.35</v>
      </c>
    </row>
    <row r="50" spans="2:12" ht="12.75">
      <c r="B50" s="37" t="s">
        <v>244</v>
      </c>
      <c r="C50" s="37"/>
      <c r="D50" s="37"/>
      <c r="E50" s="37"/>
      <c r="F50" s="38" t="s">
        <v>334</v>
      </c>
      <c r="G50" s="37"/>
      <c r="H50" s="90"/>
      <c r="I50" s="91"/>
      <c r="J50" s="91"/>
      <c r="K50" s="91"/>
      <c r="L50" s="91"/>
    </row>
    <row r="51" spans="2:12" ht="25.5">
      <c r="B51" s="86" t="s">
        <v>245</v>
      </c>
      <c r="C51" s="92" t="str">
        <f>VLOOKUP(B51,ANALÍTICO!B$17:J$343,2,FALSE)</f>
        <v>SINAPI</v>
      </c>
      <c r="D51" s="86">
        <f>VLOOKUP(B51,ANALÍTICO!B$17:J$343,4,FALSE)</f>
        <v>97668</v>
      </c>
      <c r="E51" s="86">
        <v>1538</v>
      </c>
      <c r="F51" s="87" t="str">
        <f>VLOOKUP(B51,ANALÍTICO!B$17:J$343,5,FALSE)</f>
        <v>ELETRODUTO FLEXIVEL CORRUGADO, PEAD, 2", PARA REDE ENTERRADA DE DISTRIBUIÇÃO DE ENERGIA -FORNECIMENTO E INSTALAÇÃO</v>
      </c>
      <c r="G51" s="86" t="str">
        <f>VLOOKUP(B51,ANALÍTICO!B$17:J$343,6,FALSE)</f>
        <v>M</v>
      </c>
      <c r="H51" s="117">
        <v>120</v>
      </c>
      <c r="I51" s="88">
        <f>VLOOKUP(B51,ANALÍTICO!B$17:J$343,9,FALSE)</f>
        <v>9.12</v>
      </c>
      <c r="J51" s="88">
        <f>ROUND(I51*(1+L$4),2)</f>
        <v>11.49</v>
      </c>
      <c r="K51" s="88">
        <f>ROUND(H51*I51,2)</f>
        <v>1094.4</v>
      </c>
      <c r="L51" s="88">
        <f>ROUND(H51*J51,2)</f>
        <v>1378.8</v>
      </c>
    </row>
    <row r="52" spans="2:12" ht="12.75">
      <c r="B52" s="86" t="s">
        <v>246</v>
      </c>
      <c r="C52" s="92" t="str">
        <f>VLOOKUP(B52,ANALÍTICO!B$17:J$343,2,FALSE)</f>
        <v>SINAPI</v>
      </c>
      <c r="D52" s="86">
        <f>VLOOKUP(B52,ANALÍTICO!B$17:J$343,4,FALSE)</f>
        <v>101562</v>
      </c>
      <c r="E52" s="86">
        <v>1538</v>
      </c>
      <c r="F52" s="87" t="str">
        <f>VLOOKUP(B52,ANALÍTICO!B$17:J$343,5,FALSE)</f>
        <v>CABO DE COBRE, FLEXIVEL, CLASSE 4 OU 5, ISOLAÇÃO 1KV DE 25 mm2</v>
      </c>
      <c r="G52" s="86" t="str">
        <f>VLOOKUP(B52,ANALÍTICO!B$17:J$343,6,FALSE)</f>
        <v>M</v>
      </c>
      <c r="H52" s="117">
        <v>120</v>
      </c>
      <c r="I52" s="88">
        <f>VLOOKUP(B52,ANALÍTICO!B$17:J$343,9,FALSE)</f>
        <v>25.25</v>
      </c>
      <c r="J52" s="88">
        <f>ROUND(I52*(1+L$4),2)</f>
        <v>31.81</v>
      </c>
      <c r="K52" s="88">
        <f>ROUND(H52*I52,2)</f>
        <v>3030</v>
      </c>
      <c r="L52" s="88">
        <f>ROUND(H52*J52,2)</f>
        <v>3817.2</v>
      </c>
    </row>
    <row r="53" spans="2:12" ht="12.75">
      <c r="B53" s="86" t="s">
        <v>247</v>
      </c>
      <c r="C53" s="92" t="str">
        <f>VLOOKUP(B53,ANALÍTICO!B$17:J$343,2,FALSE)</f>
        <v>SINAPI</v>
      </c>
      <c r="D53" s="86">
        <f>VLOOKUP(B53,ANALÍTICO!B$17:J$343,4,FALSE)</f>
        <v>92986</v>
      </c>
      <c r="E53" s="86">
        <v>1538</v>
      </c>
      <c r="F53" s="87" t="str">
        <f>VLOOKUP(B53,ANALÍTICO!B$17:J$343,5,FALSE)</f>
        <v>CABO DE COBRE, FLEXIVEL, CLASSE 4 OU 5, ISOLAÇÃO 1KV DE 35 mm2</v>
      </c>
      <c r="G53" s="86" t="str">
        <f>VLOOKUP(B53,ANALÍTICO!B$17:J$343,6,FALSE)</f>
        <v>M</v>
      </c>
      <c r="H53" s="117">
        <v>180</v>
      </c>
      <c r="I53" s="88">
        <f>VLOOKUP(B53,ANALÍTICO!B$17:J$343,9,FALSE)</f>
        <v>36.86</v>
      </c>
      <c r="J53" s="88">
        <f>ROUND(I53*(1+L$4),2)</f>
        <v>46.44</v>
      </c>
      <c r="K53" s="88">
        <f>ROUND(H53*I53,2)</f>
        <v>6634.8</v>
      </c>
      <c r="L53" s="88">
        <f>ROUND(H53*J53,2)</f>
        <v>8359.2</v>
      </c>
    </row>
    <row r="54" spans="2:12" ht="24" customHeight="1">
      <c r="B54" s="86" t="s">
        <v>248</v>
      </c>
      <c r="C54" s="92" t="str">
        <f>VLOOKUP(B54,ANALÍTICO!B$17:J$343,2,FALSE)</f>
        <v>SINAPI</v>
      </c>
      <c r="D54" s="86">
        <f>VLOOKUP(B54,ANALÍTICO!B$17:J$343,4,FALSE)</f>
        <v>97886</v>
      </c>
      <c r="E54" s="86">
        <v>1538</v>
      </c>
      <c r="F54" s="87" t="str">
        <f>VLOOKUP(B54,ANALÍTICO!B$17:J$343,5,FALSE)</f>
        <v>CAIXA ENTERRADA ELETRICA RETANGULAR EM ALVENARIA, FUNDO COM BRITA DIM. 0,3 X0,3 X0,3 m</v>
      </c>
      <c r="G54" s="86" t="str">
        <f>VLOOKUP(B54,ANALÍTICO!B$17:J$343,6,FALSE)</f>
        <v>UND</v>
      </c>
      <c r="H54" s="117">
        <v>5</v>
      </c>
      <c r="I54" s="88">
        <f>VLOOKUP(B54,ANALÍTICO!B$17:J$343,9,FALSE)</f>
        <v>149.57</v>
      </c>
      <c r="J54" s="88">
        <f>ROUND(I54*(1+L$4),2)</f>
        <v>188.43</v>
      </c>
      <c r="K54" s="88">
        <f>ROUND(H54*I54,2)</f>
        <v>747.85</v>
      </c>
      <c r="L54" s="88">
        <f>ROUND(H54*J54,2)</f>
        <v>942.15</v>
      </c>
    </row>
    <row r="55" spans="2:12" ht="12.75">
      <c r="B55" s="28" t="s">
        <v>260</v>
      </c>
      <c r="C55" s="28"/>
      <c r="D55" s="28"/>
      <c r="E55" s="28"/>
      <c r="F55" s="29" t="s">
        <v>340</v>
      </c>
      <c r="G55" s="28"/>
      <c r="H55" s="82"/>
      <c r="I55" s="83"/>
      <c r="J55" s="83"/>
      <c r="K55" s="83"/>
      <c r="L55" s="83">
        <f>ROUND(SUM(L57:L64),2)</f>
        <v>3793.61</v>
      </c>
    </row>
    <row r="56" spans="2:12" ht="12.75">
      <c r="B56" s="37" t="s">
        <v>261</v>
      </c>
      <c r="C56" s="37"/>
      <c r="D56" s="37"/>
      <c r="E56" s="37"/>
      <c r="F56" s="38" t="s">
        <v>340</v>
      </c>
      <c r="G56" s="37"/>
      <c r="H56" s="90"/>
      <c r="I56" s="91"/>
      <c r="J56" s="91"/>
      <c r="K56" s="91"/>
      <c r="L56" s="91"/>
    </row>
    <row r="57" spans="2:12" ht="48" customHeight="1">
      <c r="B57" s="86" t="s">
        <v>262</v>
      </c>
      <c r="C57" s="92" t="str">
        <f>VLOOKUP(B57,ANALÍTICO!B$17:J$343,2,FALSE)</f>
        <v>ORSE</v>
      </c>
      <c r="D57" s="86">
        <f>VLOOKUP(B57,ANALÍTICO!B$17:J$343,4,FALSE)</f>
        <v>7244</v>
      </c>
      <c r="E57" s="86">
        <v>1538</v>
      </c>
      <c r="F57" s="87" t="str">
        <f>VLOOKUP(B57,ANALÍTICO!B$17:J$343,5,FALSE)</f>
        <v>REMOÇÃO DE QUADRO ELÉTRICO DE EMBUTIR</v>
      </c>
      <c r="G57" s="86" t="str">
        <f>VLOOKUP(B57,ANALÍTICO!B$17:J$343,6,FALSE)</f>
        <v>UND</v>
      </c>
      <c r="H57" s="117">
        <v>1</v>
      </c>
      <c r="I57" s="88">
        <f>VLOOKUP(B57,ANALÍTICO!B$17:J$343,9,FALSE)</f>
        <v>37.39</v>
      </c>
      <c r="J57" s="88">
        <f aca="true" t="shared" si="6" ref="J57:J62">ROUND(I57*(1+L$4),2)</f>
        <v>47.1</v>
      </c>
      <c r="K57" s="88">
        <f aca="true" t="shared" si="7" ref="K57:K62">ROUND(H57*I57,2)</f>
        <v>37.39</v>
      </c>
      <c r="L57" s="88">
        <f aca="true" t="shared" si="8" ref="L57:L62">ROUND(H57*J57,2)</f>
        <v>47.1</v>
      </c>
    </row>
    <row r="58" spans="2:12" ht="27" customHeight="1">
      <c r="B58" s="86" t="s">
        <v>264</v>
      </c>
      <c r="C58" s="92" t="str">
        <f>VLOOKUP(B58,ANALÍTICO!B$17:J$343,2,FALSE)</f>
        <v>ORSE</v>
      </c>
      <c r="D58" s="86">
        <f>VLOOKUP(B58,ANALÍTICO!B$17:J$343,4,FALSE)</f>
        <v>11130</v>
      </c>
      <c r="E58" s="86">
        <v>1538</v>
      </c>
      <c r="F58" s="87" t="str">
        <f>VLOOKUP(B58,ANALÍTICO!B$17:J$343,5,FALSE)</f>
        <v>CHUMBAMENTO DE QUADRO ELÉTRICO DE EMBUTIR</v>
      </c>
      <c r="G58" s="86" t="str">
        <f>VLOOKUP(B58,ANALÍTICO!B$17:J$343,6,FALSE)</f>
        <v>UND</v>
      </c>
      <c r="H58" s="117">
        <v>1</v>
      </c>
      <c r="I58" s="88">
        <f>VLOOKUP(B58,ANALÍTICO!B$17:J$343,9,FALSE)</f>
        <v>48.94</v>
      </c>
      <c r="J58" s="88">
        <f t="shared" si="6"/>
        <v>61.65</v>
      </c>
      <c r="K58" s="88">
        <f t="shared" si="7"/>
        <v>48.94</v>
      </c>
      <c r="L58" s="88">
        <f t="shared" si="8"/>
        <v>61.65</v>
      </c>
    </row>
    <row r="59" spans="2:12" ht="42" customHeight="1">
      <c r="B59" s="86" t="s">
        <v>267</v>
      </c>
      <c r="C59" s="92" t="str">
        <f>VLOOKUP(B59,ANALÍTICO!B$17:J$343,2,FALSE)</f>
        <v>ORSE</v>
      </c>
      <c r="D59" s="86">
        <f>VLOOKUP(B59,ANALÍTICO!B$17:J$343,4,FALSE)</f>
        <v>12230</v>
      </c>
      <c r="E59" s="86">
        <v>1538</v>
      </c>
      <c r="F59" s="87" t="str">
        <f>VLOOKUP(B59,ANALÍTICO!B$17:J$343,5,FALSE)</f>
        <v>QUADRO DE DISTRIBUIÇÃO DE EMBUTIR, EM CHAPA DE AÇO, PARA ATÉ 40 DISJUNTORES COM BARRAMENTO PADRÃO DIN </v>
      </c>
      <c r="G59" s="86" t="str">
        <f>VLOOKUP(B59,ANALÍTICO!B$17:J$343,6,FALSE)</f>
        <v>UND</v>
      </c>
      <c r="H59" s="117">
        <v>1</v>
      </c>
      <c r="I59" s="88">
        <f>VLOOKUP(B59,ANALÍTICO!B$17:J$343,9,FALSE)</f>
        <v>1344.74</v>
      </c>
      <c r="J59" s="88">
        <f t="shared" si="6"/>
        <v>1694.1</v>
      </c>
      <c r="K59" s="88">
        <f t="shared" si="7"/>
        <v>1344.74</v>
      </c>
      <c r="L59" s="88">
        <f t="shared" si="8"/>
        <v>1694.1</v>
      </c>
    </row>
    <row r="60" spans="2:12" ht="29.25" customHeight="1">
      <c r="B60" s="86" t="s">
        <v>270</v>
      </c>
      <c r="C60" s="92" t="str">
        <f>VLOOKUP(B60,ANALÍTICO!B$17:J$343,2,FALSE)</f>
        <v>SINAPI</v>
      </c>
      <c r="D60" s="86">
        <f>VLOOKUP(B60,ANALÍTICO!B$17:J$343,4,FALSE)</f>
        <v>101894</v>
      </c>
      <c r="E60" s="86">
        <v>1538</v>
      </c>
      <c r="F60" s="87" t="str">
        <f>VLOOKUP(B60,ANALÍTICO!B$17:J$343,5,FALSE)</f>
        <v>DISJUNTOR TRIPOLAR TIPO NEMA COM CORRENTE NOMINAL DE 60 A 100 A</v>
      </c>
      <c r="G60" s="86" t="str">
        <f>VLOOKUP(B60,ANALÍTICO!B$17:J$343,6,FALSE)</f>
        <v>UND</v>
      </c>
      <c r="H60" s="117">
        <v>2</v>
      </c>
      <c r="I60" s="88">
        <f>VLOOKUP(B60,ANALÍTICO!B$17:J$343,9,FALSE)</f>
        <v>151.86</v>
      </c>
      <c r="J60" s="88">
        <f t="shared" si="6"/>
        <v>191.31</v>
      </c>
      <c r="K60" s="88">
        <f t="shared" si="7"/>
        <v>303.72</v>
      </c>
      <c r="L60" s="88">
        <f t="shared" si="8"/>
        <v>382.62</v>
      </c>
    </row>
    <row r="61" spans="2:12" ht="39" customHeight="1">
      <c r="B61" s="86" t="s">
        <v>274</v>
      </c>
      <c r="C61" s="92" t="str">
        <f>VLOOKUP(B61,ANALÍTICO!B$17:J$343,2,FALSE)</f>
        <v>SINAPI</v>
      </c>
      <c r="D61" s="86">
        <f>VLOOKUP(B61,ANALÍTICO!B$17:J$343,4,FALSE)</f>
        <v>101894</v>
      </c>
      <c r="E61" s="86">
        <v>1538</v>
      </c>
      <c r="F61" s="87" t="str">
        <f>VLOOKUP(B61,ANALÍTICO!B$17:J$343,5,FALSE)</f>
        <v>DISJUNTOR TRIPOLAR TIPO NEMA COM CORRENTE NOMINAL DE 10 A 50 A</v>
      </c>
      <c r="G61" s="86" t="str">
        <f>VLOOKUP(B61,ANALÍTICO!B$17:J$343,6,FALSE)</f>
        <v>UND</v>
      </c>
      <c r="H61" s="117">
        <v>5</v>
      </c>
      <c r="I61" s="88">
        <f>VLOOKUP(B61,ANALÍTICO!B$17:J$343,9,FALSE)</f>
        <v>92.16</v>
      </c>
      <c r="J61" s="88">
        <f t="shared" si="6"/>
        <v>116.1</v>
      </c>
      <c r="K61" s="88">
        <f t="shared" si="7"/>
        <v>460.8</v>
      </c>
      <c r="L61" s="88">
        <f t="shared" si="8"/>
        <v>580.5</v>
      </c>
    </row>
    <row r="62" spans="2:12" ht="24.75" customHeight="1">
      <c r="B62" s="86" t="s">
        <v>279</v>
      </c>
      <c r="C62" s="92" t="str">
        <f>VLOOKUP(B62,ANALÍTICO!B$17:J$343,2,FALSE)</f>
        <v>SINAPI</v>
      </c>
      <c r="D62" s="86">
        <f>VLOOKUP(B62,ANALÍTICO!B$17:J$343,4,FALSE)</f>
        <v>93654</v>
      </c>
      <c r="E62" s="86">
        <v>1538</v>
      </c>
      <c r="F62" s="87" t="str">
        <f>VLOOKUP(B62,ANALÍTICO!B$17:J$343,5,FALSE)</f>
        <v>DISJUNTOR MONOPOLAR TIPO DIN, CORRENTE NOMINAL 16A </v>
      </c>
      <c r="G62" s="86" t="str">
        <f>VLOOKUP(B62,ANALÍTICO!B$17:J$343,6,FALSE)</f>
        <v>UN</v>
      </c>
      <c r="H62" s="117">
        <v>15</v>
      </c>
      <c r="I62" s="88">
        <f>VLOOKUP(B62,ANALÍTICO!B$17:J$343,9,FALSE)</f>
        <v>12.1</v>
      </c>
      <c r="J62" s="88">
        <f t="shared" si="6"/>
        <v>15.24</v>
      </c>
      <c r="K62" s="88">
        <f t="shared" si="7"/>
        <v>181.5</v>
      </c>
      <c r="L62" s="88">
        <f t="shared" si="8"/>
        <v>228.6</v>
      </c>
    </row>
    <row r="63" spans="2:12" ht="24.75" customHeight="1">
      <c r="B63" s="86" t="s">
        <v>283</v>
      </c>
      <c r="C63" s="92" t="str">
        <f>VLOOKUP(B63,ANALÍTICO!B$17:J$343,2,FALSE)</f>
        <v>SINAPI</v>
      </c>
      <c r="D63" s="86">
        <f>VLOOKUP(B63,ANALÍTICO!B$17:J$343,4,FALSE)</f>
        <v>93655</v>
      </c>
      <c r="E63" s="86">
        <v>1538</v>
      </c>
      <c r="F63" s="87" t="str">
        <f>VLOOKUP(B63,ANALÍTICO!B$17:J$343,5,FALSE)</f>
        <v>DISJUNTOR MONOPOLAR TIPO DIN, CORRENTE NOMINAL 20A </v>
      </c>
      <c r="G63" s="86" t="str">
        <f>VLOOKUP(B63,ANALÍTICO!B$17:J$343,6,FALSE)</f>
        <v>UN</v>
      </c>
      <c r="H63" s="117">
        <v>15</v>
      </c>
      <c r="I63" s="88">
        <f>VLOOKUP(B63,ANALÍTICO!B$17:J$343,9,FALSE)</f>
        <v>13.11</v>
      </c>
      <c r="J63" s="88">
        <f>ROUND(I63*(1+L$4),2)</f>
        <v>16.52</v>
      </c>
      <c r="K63" s="88">
        <f>ROUND(H63*I63,2)</f>
        <v>196.65</v>
      </c>
      <c r="L63" s="88">
        <f>ROUND(H63*J63,2)</f>
        <v>247.8</v>
      </c>
    </row>
    <row r="64" spans="2:12" ht="24.75" customHeight="1">
      <c r="B64" s="86" t="s">
        <v>358</v>
      </c>
      <c r="C64" s="92" t="str">
        <f>VLOOKUP(B64,ANALÍTICO!B$17:J$343,2,FALSE)</f>
        <v>ORSE</v>
      </c>
      <c r="D64" s="86">
        <f>VLOOKUP(B64,ANALÍTICO!B$17:J$343,4,FALSE)</f>
        <v>9041</v>
      </c>
      <c r="E64" s="86">
        <v>1538</v>
      </c>
      <c r="F64" s="87" t="str">
        <f>VLOOKUP(B64,ANALÍTICO!B$17:J$343,5,FALSE)</f>
        <v>DISPOSITIVO DE PROTEÇÃO CONTRA SURTO DE TENSÃO DPS 60KA-275V</v>
      </c>
      <c r="G64" s="86" t="str">
        <f>VLOOKUP(B64,ANALÍTICO!B$17:J$343,6,FALSE)</f>
        <v>UN</v>
      </c>
      <c r="H64" s="117">
        <v>4</v>
      </c>
      <c r="I64" s="88">
        <f>VLOOKUP(B64,ANALÍTICO!B$17:J$343,9,FALSE)</f>
        <v>109.39</v>
      </c>
      <c r="J64" s="88">
        <f>ROUND(I64*(1+L$4),2)</f>
        <v>137.81</v>
      </c>
      <c r="K64" s="88">
        <f>ROUND(H64*I64,2)</f>
        <v>437.56</v>
      </c>
      <c r="L64" s="88">
        <f>ROUND(H64*J64,2)</f>
        <v>551.24</v>
      </c>
    </row>
    <row r="65" spans="2:12" ht="25.5">
      <c r="B65" s="28" t="s">
        <v>286</v>
      </c>
      <c r="C65" s="28"/>
      <c r="D65" s="28"/>
      <c r="E65" s="28"/>
      <c r="F65" s="29" t="s">
        <v>366</v>
      </c>
      <c r="G65" s="28"/>
      <c r="H65" s="82"/>
      <c r="I65" s="83"/>
      <c r="J65" s="83"/>
      <c r="K65" s="83"/>
      <c r="L65" s="83">
        <f>ROUND(SUM(L67:L68),2)</f>
        <v>13066.99</v>
      </c>
    </row>
    <row r="66" spans="2:12" ht="12.75">
      <c r="B66" s="37" t="s">
        <v>287</v>
      </c>
      <c r="C66" s="37"/>
      <c r="D66" s="37"/>
      <c r="E66" s="37"/>
      <c r="F66" s="38" t="s">
        <v>367</v>
      </c>
      <c r="G66" s="37"/>
      <c r="H66" s="90"/>
      <c r="I66" s="91"/>
      <c r="J66" s="91"/>
      <c r="K66" s="91"/>
      <c r="L66" s="91"/>
    </row>
    <row r="67" spans="2:12" ht="24" customHeight="1">
      <c r="B67" s="86" t="s">
        <v>288</v>
      </c>
      <c r="C67" s="92" t="str">
        <f>VLOOKUP(B67,ANALÍTICO!B$17:J$343,2,FALSE)</f>
        <v>TRT7</v>
      </c>
      <c r="D67" s="86" t="str">
        <f>VLOOKUP(B67,ANALÍTICO!B$17:J$343,4,FALSE)</f>
        <v>PRÓPRIA</v>
      </c>
      <c r="E67" s="86">
        <v>1619</v>
      </c>
      <c r="F67" s="87" t="str">
        <f>VLOOKUP(B67,ANALÍTICO!B$17:J$343,5,FALSE)</f>
        <v>REVISÃO E REFORÇO DE ESTRUTURA DE MADEIRA DO TELHADO</v>
      </c>
      <c r="G67" s="86" t="str">
        <f>VLOOKUP(B67,ANALÍTICO!B$17:J$343,6,FALSE)</f>
        <v>M2</v>
      </c>
      <c r="H67" s="117">
        <v>575</v>
      </c>
      <c r="I67" s="88">
        <f>VLOOKUP(B67,ANALÍTICO!B$17:J$343,9,FALSE)</f>
        <v>11.88</v>
      </c>
      <c r="J67" s="88">
        <f>ROUND(I67*(1+L$4),2)</f>
        <v>14.97</v>
      </c>
      <c r="K67" s="88">
        <f>ROUND(H67*I67,2)</f>
        <v>6831</v>
      </c>
      <c r="L67" s="88">
        <f>ROUND(H67*J67,2)</f>
        <v>8607.75</v>
      </c>
    </row>
    <row r="68" spans="2:12" ht="38.25" customHeight="1">
      <c r="B68" s="86" t="s">
        <v>293</v>
      </c>
      <c r="C68" s="92" t="str">
        <f>VLOOKUP(B68,ANALÍTICO!B$17:J$343,2,FALSE)</f>
        <v>TRT</v>
      </c>
      <c r="D68" s="86" t="str">
        <f>VLOOKUP(B68,ANALÍTICO!B$17:J$343,4,FALSE)</f>
        <v>PRÓPRIA</v>
      </c>
      <c r="E68" s="86">
        <v>1619</v>
      </c>
      <c r="F68" s="87" t="str">
        <f>VLOOKUP(B68,ANALÍTICO!B$17:J$343,5,FALSE)</f>
        <v>INSTALAÇÃO DE PERFIL DE ALUMINIO SOBRE CALÇO PLÁTICO PARA FIXAÇÃO DOS PAINEIS FOTOVOLTAICOS SOBRE O TELHADO</v>
      </c>
      <c r="G68" s="86" t="str">
        <f>VLOOKUP(B68,ANALÍTICO!B$17:J$343,6,FALSE)</f>
        <v>CJ</v>
      </c>
      <c r="H68" s="117">
        <v>1</v>
      </c>
      <c r="I68" s="88">
        <f>VLOOKUP(B68,ANALÍTICO!B$17:J$343,9,FALSE)</f>
        <v>3539.64</v>
      </c>
      <c r="J68" s="88">
        <f>ROUND(I68*(1+L$4),2)</f>
        <v>4459.24</v>
      </c>
      <c r="K68" s="88">
        <f>ROUND(H68*I68,2)</f>
        <v>3539.64</v>
      </c>
      <c r="L68" s="88">
        <f>ROUND(H68*J68,2)</f>
        <v>4459.24</v>
      </c>
    </row>
    <row r="69" spans="2:12" ht="25.5">
      <c r="B69" s="28" t="s">
        <v>298</v>
      </c>
      <c r="C69" s="28"/>
      <c r="D69" s="28"/>
      <c r="E69" s="28"/>
      <c r="F69" s="29" t="s">
        <v>376</v>
      </c>
      <c r="G69" s="28"/>
      <c r="H69" s="82"/>
      <c r="I69" s="83"/>
      <c r="J69" s="83"/>
      <c r="K69" s="83"/>
      <c r="L69" s="83">
        <f>ROUND(SUM(L71:L74),2)</f>
        <v>344169.79</v>
      </c>
    </row>
    <row r="70" spans="2:12" ht="12.75">
      <c r="B70" s="37" t="s">
        <v>299</v>
      </c>
      <c r="C70" s="37"/>
      <c r="D70" s="37"/>
      <c r="E70" s="37"/>
      <c r="F70" s="38" t="s">
        <v>377</v>
      </c>
      <c r="G70" s="37"/>
      <c r="H70" s="90"/>
      <c r="I70" s="91"/>
      <c r="J70" s="91"/>
      <c r="K70" s="91"/>
      <c r="L70" s="91"/>
    </row>
    <row r="71" spans="2:12" ht="60.75" customHeight="1">
      <c r="B71" s="143" t="s">
        <v>300</v>
      </c>
      <c r="C71" s="92" t="str">
        <f>VLOOKUP(B71,ANALÍTICO!B$17:J$343,2,FALSE)</f>
        <v>PROPRIA</v>
      </c>
      <c r="D71" s="86" t="str">
        <f>VLOOKUP(B71,ANALÍTICO!B$17:J$343,4,FALSE)</f>
        <v>TRT7</v>
      </c>
      <c r="E71" s="86">
        <v>19700</v>
      </c>
      <c r="F71" s="87" t="str">
        <f>VLOOKUP(B71,ANALÍTICO!B$17:J$343,5,FALSE)</f>
        <v>CONJUNTO DE MODULOS FOTOVOLTAICOS, INVERSORES , CABOS SOLARES E DEMAIS EQUIPAMENTOS E MATERIAIS AUXILIARES PARA EM APROXIMADAMENTE 575M2 DE COBERTURA PARA OBTER A CAPACIDADE INSTALADA  MINIMA DE 75 KWP</v>
      </c>
      <c r="G71" s="86" t="str">
        <f>VLOOKUP(B71,ANALÍTICO!B$17:J$343,6,FALSE)</f>
        <v>CJ</v>
      </c>
      <c r="H71" s="117">
        <v>1</v>
      </c>
      <c r="I71" s="88">
        <f>VLOOKUP(B71,ANALÍTICO!B$17:J$343,9,FALSE)</f>
        <v>273971.14</v>
      </c>
      <c r="J71" s="145">
        <f>ROUND(I71*(1+J$4),2)</f>
        <v>333888.63</v>
      </c>
      <c r="K71" s="88">
        <f>ROUND(H71*I71,2)</f>
        <v>273971.14</v>
      </c>
      <c r="L71" s="88">
        <f>ROUND(H71*J71,2)</f>
        <v>333888.63</v>
      </c>
    </row>
    <row r="72" spans="2:12" ht="60.75" customHeight="1">
      <c r="B72" s="143" t="s">
        <v>302</v>
      </c>
      <c r="C72" s="92" t="str">
        <f>VLOOKUP(B72,ANALÍTICO!B$17:J$343,2,FALSE)</f>
        <v>ORSE</v>
      </c>
      <c r="D72" s="86">
        <f>VLOOKUP(B72,ANALÍTICO!B$17:J$343,4,FALSE)</f>
        <v>7139</v>
      </c>
      <c r="E72" s="86">
        <v>19700</v>
      </c>
      <c r="F72" s="87" t="str">
        <f>VLOOKUP(B72,ANALÍTICO!B$17:J$343,5,FALSE)</f>
        <v>INFRAESTRUTURA DE SISTEMA DE MONITORAMENTO REMOTO </v>
      </c>
      <c r="G72" s="86" t="str">
        <f>VLOOKUP(B72,ANALÍTICO!B$17:J$343,6,FALSE)</f>
        <v>CJ</v>
      </c>
      <c r="H72" s="117">
        <v>1</v>
      </c>
      <c r="I72" s="88">
        <f>VLOOKUP(B72,ANALÍTICO!B$17:J$343,9,FALSE)</f>
        <v>1237.96</v>
      </c>
      <c r="J72" s="145">
        <f>ROUND(I72*(1+J$4),2)</f>
        <v>1508.7</v>
      </c>
      <c r="K72" s="88">
        <f>ROUND(H72*I72,2)</f>
        <v>1237.96</v>
      </c>
      <c r="L72" s="88">
        <f>ROUND(H72*J72,2)</f>
        <v>1508.7</v>
      </c>
    </row>
    <row r="73" spans="2:12" ht="21.75" customHeight="1">
      <c r="B73" s="143" t="s">
        <v>379</v>
      </c>
      <c r="C73" s="92" t="str">
        <f>VLOOKUP(B73,ANALÍTICO!B$17:J$343,2,FALSE)</f>
        <v>PROPRIA</v>
      </c>
      <c r="D73" s="86" t="str">
        <f>VLOOKUP(B73,ANALÍTICO!B$17:J$343,4,FALSE)</f>
        <v>TRT7</v>
      </c>
      <c r="E73" s="86">
        <v>19700</v>
      </c>
      <c r="F73" s="87" t="str">
        <f>VLOOKUP(B73,ANALÍTICO!B$17:J$343,5,FALSE)</f>
        <v>ESTAÇÃO METEOREOLÓGICA</v>
      </c>
      <c r="G73" s="86" t="str">
        <f>VLOOKUP(B73,ANALÍTICO!B$17:J$343,6,FALSE)</f>
        <v>CJ</v>
      </c>
      <c r="H73" s="117">
        <v>1</v>
      </c>
      <c r="I73" s="88">
        <f>VLOOKUP(B73,ANALÍTICO!B$17:J$343,9,FALSE)</f>
        <v>2975.79</v>
      </c>
      <c r="J73" s="145">
        <f>ROUND(I73*(1+J$4),2)</f>
        <v>3626.6</v>
      </c>
      <c r="K73" s="88">
        <f>ROUND(H73*I73,2)</f>
        <v>2975.79</v>
      </c>
      <c r="L73" s="88">
        <f>ROUND(H73*J73,2)</f>
        <v>3626.6</v>
      </c>
    </row>
    <row r="74" spans="2:12" ht="30" customHeight="1">
      <c r="B74" s="143" t="s">
        <v>460</v>
      </c>
      <c r="C74" s="92" t="str">
        <f>VLOOKUP(B74,ANALÍTICO!B$17:J$343,2,FALSE)</f>
        <v>PROPRIA</v>
      </c>
      <c r="D74" s="86" t="str">
        <f>VLOOKUP(B74,ANALÍTICO!B$17:J$343,4,FALSE)</f>
        <v>TRT7</v>
      </c>
      <c r="E74" s="86">
        <v>19700</v>
      </c>
      <c r="F74" s="87" t="str">
        <f>VLOOKUP(B74,ANALÍTICO!B$17:J$343,5,FALSE)</f>
        <v>DISPOSITIVO DE REGISTRO E ARMANEZAMENTO DOS DADOS - DATALOGGER</v>
      </c>
      <c r="G74" s="86" t="str">
        <f>VLOOKUP(B74,ANALÍTICO!B$17:J$343,6,FALSE)</f>
        <v>CJ</v>
      </c>
      <c r="H74" s="117">
        <v>1</v>
      </c>
      <c r="I74" s="88">
        <f>VLOOKUP(B74,ANALÍTICO!B$17:J$343,9,FALSE)</f>
        <v>4222.42</v>
      </c>
      <c r="J74" s="145">
        <f>ROUND(I74*(1+J$4),2)</f>
        <v>5145.86</v>
      </c>
      <c r="K74" s="88">
        <f>ROUND(H74*I74,2)</f>
        <v>4222.42</v>
      </c>
      <c r="L74" s="88">
        <f>ROUND(H74*J74,2)</f>
        <v>5145.86</v>
      </c>
    </row>
    <row r="75" spans="2:12" ht="12.75">
      <c r="B75" s="28" t="s">
        <v>303</v>
      </c>
      <c r="C75" s="28"/>
      <c r="D75" s="28"/>
      <c r="E75" s="28"/>
      <c r="F75" s="29" t="s">
        <v>418</v>
      </c>
      <c r="G75" s="28"/>
      <c r="H75" s="28"/>
      <c r="I75" s="28"/>
      <c r="J75" s="28"/>
      <c r="K75" s="28"/>
      <c r="L75" s="83">
        <f>ROUND(SUM(L77:L81),2)</f>
        <v>2617.15</v>
      </c>
    </row>
    <row r="76" spans="2:12" ht="12.75">
      <c r="B76" s="37" t="s">
        <v>304</v>
      </c>
      <c r="C76" s="37"/>
      <c r="D76" s="37"/>
      <c r="E76" s="37"/>
      <c r="F76" s="38" t="s">
        <v>418</v>
      </c>
      <c r="G76" s="37"/>
      <c r="H76" s="37"/>
      <c r="I76" s="37"/>
      <c r="J76" s="37"/>
      <c r="K76" s="38"/>
      <c r="L76" s="37"/>
    </row>
    <row r="77" spans="2:12" ht="12.75">
      <c r="B77" s="86" t="s">
        <v>305</v>
      </c>
      <c r="C77" s="120" t="str">
        <f>VLOOKUP(B77,ANALÍTICO!B$17:J$343,2,FALSE)</f>
        <v>ORSE</v>
      </c>
      <c r="D77" s="86">
        <f>VLOOKUP(B77,ANALÍTICO!B$17:J$343,4,FALSE)</f>
        <v>11130</v>
      </c>
      <c r="E77" s="86">
        <v>1538</v>
      </c>
      <c r="F77" s="87" t="str">
        <f>VLOOKUP(B77,ANALÍTICO!B$17:J$343,5,FALSE)</f>
        <v>CHUMBAMENTO DE QUADRO ELÉTRICO DE EMBUTIR</v>
      </c>
      <c r="G77" s="86" t="str">
        <f>VLOOKUP(B77,ANALÍTICO!B$17:J$343,6,FALSE)</f>
        <v>UND</v>
      </c>
      <c r="H77" s="117">
        <v>1</v>
      </c>
      <c r="I77" s="88">
        <f>VLOOKUP(B77,ANALÍTICO!B$17:J$343,9,FALSE)</f>
        <v>48.94</v>
      </c>
      <c r="J77" s="88">
        <f>ROUND(I77*(1+L$4),2)</f>
        <v>61.65</v>
      </c>
      <c r="K77" s="88">
        <f>ROUND(H77*I77,2)</f>
        <v>48.94</v>
      </c>
      <c r="L77" s="88">
        <f>ROUND(H77*J77,2)</f>
        <v>61.65</v>
      </c>
    </row>
    <row r="78" spans="2:12" ht="25.5">
      <c r="B78" s="86" t="s">
        <v>381</v>
      </c>
      <c r="C78" s="120" t="str">
        <f>VLOOKUP(B78,ANALÍTICO!B$17:J$343,2,FALSE)</f>
        <v>ORSE</v>
      </c>
      <c r="D78" s="86">
        <f>VLOOKUP(B78,ANALÍTICO!B$17:J$343,4,FALSE)</f>
        <v>12227</v>
      </c>
      <c r="E78" s="86">
        <v>1538</v>
      </c>
      <c r="F78" s="87" t="str">
        <f>VLOOKUP(B78,ANALÍTICO!B$17:J$343,5,FALSE)</f>
        <v>QUADRO DE DISTRIBUIÇÃO DE EMBUTIR, EM CHAPA DE AÇO, PARA ATÉ 30 DISJUNTORES COM BARRAMENTO PADRÃO DIN </v>
      </c>
      <c r="G78" s="86" t="str">
        <f>VLOOKUP(B78,ANALÍTICO!B$17:J$343,6,FALSE)</f>
        <v>UND</v>
      </c>
      <c r="H78" s="117">
        <v>1</v>
      </c>
      <c r="I78" s="88">
        <f>VLOOKUP(B78,ANALÍTICO!B$17:J$343,9,FALSE)</f>
        <v>935.12</v>
      </c>
      <c r="J78" s="88">
        <f>ROUND(I78*(1+L$4),2)</f>
        <v>1178.06</v>
      </c>
      <c r="K78" s="88">
        <f>ROUND(H78*I78,2)</f>
        <v>935.12</v>
      </c>
      <c r="L78" s="88">
        <f>ROUND(H78*J78,2)</f>
        <v>1178.06</v>
      </c>
    </row>
    <row r="79" spans="2:12" ht="23.25" customHeight="1">
      <c r="B79" s="86" t="s">
        <v>382</v>
      </c>
      <c r="C79" s="120" t="str">
        <f>VLOOKUP(B79,ANALÍTICO!B$17:J$343,2,FALSE)</f>
        <v>SINAPI</v>
      </c>
      <c r="D79" s="86">
        <f>VLOOKUP(B79,ANALÍTICO!B$17:J$343,4,FALSE)</f>
        <v>101894</v>
      </c>
      <c r="E79" s="86">
        <v>1538</v>
      </c>
      <c r="F79" s="87" t="str">
        <f>VLOOKUP(B79,ANALÍTICO!B$17:J$343,5,FALSE)</f>
        <v>DISJUNTOR TRIPOLAR TIPO NEMA COM CORRENTE NOMINAL DE 60 A 100 A</v>
      </c>
      <c r="G79" s="86" t="str">
        <f>VLOOKUP(B79,ANALÍTICO!B$17:J$343,6,FALSE)</f>
        <v>UND</v>
      </c>
      <c r="H79" s="117">
        <v>4</v>
      </c>
      <c r="I79" s="88">
        <f>VLOOKUP(B79,ANALÍTICO!B$17:J$343,9,FALSE)</f>
        <v>151.86</v>
      </c>
      <c r="J79" s="88">
        <f>ROUND(I79*(1+L$4),2)</f>
        <v>191.31</v>
      </c>
      <c r="K79" s="88">
        <f>ROUND(H79*I79,2)</f>
        <v>607.44</v>
      </c>
      <c r="L79" s="88">
        <f>ROUND(H79*J79,2)</f>
        <v>765.24</v>
      </c>
    </row>
    <row r="80" spans="2:12" ht="23.25" customHeight="1">
      <c r="B80" s="86" t="s">
        <v>383</v>
      </c>
      <c r="C80" s="92" t="str">
        <f>VLOOKUP(B80,ANALÍTICO!B$17:J$343,2,FALSE)</f>
        <v>SINAPI</v>
      </c>
      <c r="D80" s="86">
        <f>VLOOKUP(B80,ANALÍTICO!B$17:J$343,4,FALSE)</f>
        <v>93654</v>
      </c>
      <c r="E80" s="86">
        <v>1538</v>
      </c>
      <c r="F80" s="87" t="str">
        <f>VLOOKUP(B80,ANALÍTICO!B$17:J$343,5,FALSE)</f>
        <v>DISJUNTOR MONOPOLAR TIPO DIN, CORRENTE NOMINAL 16A </v>
      </c>
      <c r="G80" s="86" t="str">
        <f>VLOOKUP(B80,ANALÍTICO!B$17:J$343,6,FALSE)</f>
        <v>UN</v>
      </c>
      <c r="H80" s="117">
        <v>4</v>
      </c>
      <c r="I80" s="88">
        <f>VLOOKUP(B80,ANALÍTICO!B$17:J$343,9,FALSE)</f>
        <v>12.1</v>
      </c>
      <c r="J80" s="88">
        <f>ROUND(I80*(1+L$4),2)</f>
        <v>15.24</v>
      </c>
      <c r="K80" s="88">
        <f>ROUND(H80*I80,2)</f>
        <v>48.4</v>
      </c>
      <c r="L80" s="88">
        <f>ROUND(H80*J80,2)</f>
        <v>60.96</v>
      </c>
    </row>
    <row r="81" spans="2:12" ht="35.25" customHeight="1">
      <c r="B81" s="86" t="s">
        <v>419</v>
      </c>
      <c r="C81" s="120" t="str">
        <f>VLOOKUP(B81,ANALÍTICO!B$17:J$343,2,FALSE)</f>
        <v>ORSE</v>
      </c>
      <c r="D81" s="86">
        <f>VLOOKUP(B81,ANALÍTICO!B$17:J$343,4,FALSE)</f>
        <v>9041</v>
      </c>
      <c r="E81" s="86">
        <v>1538</v>
      </c>
      <c r="F81" s="87" t="str">
        <f>VLOOKUP(B81,ANALÍTICO!B$17:J$343,5,FALSE)</f>
        <v>DISPOSITIVO DE PROTEÇÃO CONTRA SURTO DE TENSÃO DPS 60KA-275V</v>
      </c>
      <c r="G81" s="86" t="str">
        <f>VLOOKUP(B81,ANALÍTICO!B$17:J$343,6,FALSE)</f>
        <v>UN</v>
      </c>
      <c r="H81" s="117">
        <v>4</v>
      </c>
      <c r="I81" s="88">
        <f>VLOOKUP(B81,ANALÍTICO!B$17:J$343,9,FALSE)</f>
        <v>109.39</v>
      </c>
      <c r="J81" s="88">
        <f>ROUND(I81*(1+L$4),2)</f>
        <v>137.81</v>
      </c>
      <c r="K81" s="88">
        <f>ROUND(H81*I81,2)</f>
        <v>437.56</v>
      </c>
      <c r="L81" s="88">
        <f>ROUND(H81*J81,2)</f>
        <v>551.24</v>
      </c>
    </row>
    <row r="82" spans="2:13" ht="12.75">
      <c r="B82" s="28" t="s">
        <v>439</v>
      </c>
      <c r="C82" s="28"/>
      <c r="D82" s="28"/>
      <c r="E82" s="28"/>
      <c r="F82" s="29" t="s">
        <v>380</v>
      </c>
      <c r="G82" s="28"/>
      <c r="H82" s="28"/>
      <c r="I82" s="28"/>
      <c r="J82" s="28"/>
      <c r="K82" s="28"/>
      <c r="L82" s="83">
        <f>ROUND(SUM(L84:L87),2)</f>
        <v>4872.75</v>
      </c>
      <c r="M82" s="102"/>
    </row>
    <row r="83" spans="2:13" ht="12.75">
      <c r="B83" s="37" t="s">
        <v>440</v>
      </c>
      <c r="C83" s="37"/>
      <c r="D83" s="37"/>
      <c r="E83" s="37"/>
      <c r="F83" s="38" t="s">
        <v>380</v>
      </c>
      <c r="G83" s="37"/>
      <c r="H83" s="37"/>
      <c r="I83" s="37"/>
      <c r="J83" s="37"/>
      <c r="K83" s="38"/>
      <c r="L83" s="37"/>
      <c r="M83" s="102"/>
    </row>
    <row r="84" spans="2:13" ht="12.75">
      <c r="B84" s="86" t="s">
        <v>441</v>
      </c>
      <c r="C84" s="120" t="str">
        <f>VLOOKUP(B84,ANALÍTICO!B$17:J$343,2,FALSE)</f>
        <v>SINAPI</v>
      </c>
      <c r="D84" s="86">
        <f>VLOOKUP(B84,ANALÍTICO!B$17:J$343,4,FALSE)</f>
        <v>90779</v>
      </c>
      <c r="E84" s="86">
        <v>22225</v>
      </c>
      <c r="F84" s="87" t="str">
        <f>VLOOKUP(B84,ANALÍTICO!B$17:J$343,5,FALSE)</f>
        <v>MÃO DE OBRA DE ENGENHEIRO SÊNIOR</v>
      </c>
      <c r="G84" s="86" t="str">
        <f>VLOOKUP(B84,ANALÍTICO!B$17:J$343,6,FALSE)</f>
        <v>H</v>
      </c>
      <c r="H84" s="117">
        <v>15</v>
      </c>
      <c r="I84" s="88">
        <f>VLOOKUP(B84,ANALÍTICO!B$17:J$343,9,FALSE)</f>
        <v>139.62</v>
      </c>
      <c r="J84" s="88">
        <f>ROUND(I84*(1+L$4),2)</f>
        <v>175.89</v>
      </c>
      <c r="K84" s="88">
        <f>ROUND(H84*I84,2)</f>
        <v>2094.3</v>
      </c>
      <c r="L84" s="88">
        <f>ROUND(H84*J84,2)</f>
        <v>2638.35</v>
      </c>
      <c r="M84" s="102"/>
    </row>
    <row r="85" spans="2:12" ht="12.75">
      <c r="B85" s="86" t="s">
        <v>442</v>
      </c>
      <c r="C85" s="120" t="str">
        <f>VLOOKUP(B85,ANALÍTICO!B$17:J$343,2,FALSE)</f>
        <v>SINAPI</v>
      </c>
      <c r="D85" s="86">
        <f>VLOOKUP(B85,ANALÍTICO!B$17:J$343,4,FALSE)</f>
        <v>88255</v>
      </c>
      <c r="E85" s="86">
        <v>22225</v>
      </c>
      <c r="F85" s="87" t="str">
        <f>VLOOKUP(B85,ANALÍTICO!B$17:J$343,5,FALSE)</f>
        <v>AUXILIAR TÉCNICO DE ENGENHARIA COM ENCARGOS COMPLEMENTARES</v>
      </c>
      <c r="G85" s="86" t="str">
        <f>VLOOKUP(B85,ANALÍTICO!B$17:J$343,6,FALSE)</f>
        <v>H</v>
      </c>
      <c r="H85" s="117">
        <v>25</v>
      </c>
      <c r="I85" s="88">
        <f>VLOOKUP(B85,ANALÍTICO!B$17:J$343,9,FALSE)</f>
        <v>25.12</v>
      </c>
      <c r="J85" s="88">
        <f>ROUND(I85*(1+L$4),2)</f>
        <v>31.65</v>
      </c>
      <c r="K85" s="88">
        <f>ROUND(H85*I85,2)</f>
        <v>628</v>
      </c>
      <c r="L85" s="88">
        <f>ROUND(H85*J85,2)</f>
        <v>791.25</v>
      </c>
    </row>
    <row r="86" spans="2:12" ht="12.75">
      <c r="B86" s="86" t="s">
        <v>443</v>
      </c>
      <c r="C86" s="120" t="str">
        <f>VLOOKUP(B86,ANALÍTICO!B$17:J$343,2,FALSE)</f>
        <v>SINAPI</v>
      </c>
      <c r="D86" s="86">
        <f>VLOOKUP(B86,ANALÍTICO!B$17:J$343,4,FALSE)</f>
        <v>90775</v>
      </c>
      <c r="E86" s="86">
        <v>22225</v>
      </c>
      <c r="F86" s="87" t="str">
        <f>VLOOKUP(B86,ANALÍTICO!B$17:J$343,5,FALSE)</f>
        <v>DESENHISTA PROJETISTA COM ENCARGOS COMPLEMENTARES</v>
      </c>
      <c r="G86" s="86" t="str">
        <f>VLOOKUP(B86,ANALÍTICO!B$17:J$343,6,FALSE)</f>
        <v>H</v>
      </c>
      <c r="H86" s="117">
        <v>25</v>
      </c>
      <c r="I86" s="88">
        <f>VLOOKUP(B86,ANALÍTICO!B$17:J$343,9,FALSE)</f>
        <v>42.22</v>
      </c>
      <c r="J86" s="88">
        <f>ROUND(I86*(1+L$4),2)</f>
        <v>53.19</v>
      </c>
      <c r="K86" s="88">
        <f>ROUND(H86*I86,2)</f>
        <v>1055.5</v>
      </c>
      <c r="L86" s="88">
        <f>ROUND(H86*J86,2)</f>
        <v>1329.75</v>
      </c>
    </row>
    <row r="87" spans="2:12" ht="12.75">
      <c r="B87" s="86" t="s">
        <v>444</v>
      </c>
      <c r="C87" s="92" t="str">
        <f>VLOOKUP(B87,ANALÍTICO!B$17:J$343,2,FALSE)</f>
        <v>SEINFRA</v>
      </c>
      <c r="D87" s="86" t="str">
        <f>VLOOKUP(B87,ANALÍTICO!B$17:J$343,4,FALSE)</f>
        <v>I0857</v>
      </c>
      <c r="E87" s="86">
        <v>17981</v>
      </c>
      <c r="F87" s="87" t="str">
        <f>VLOOKUP(B87,ANALÍTICO!B$17:J$343,5,FALSE)</f>
        <v>CÓPIA HELIOGRAFICA</v>
      </c>
      <c r="G87" s="86" t="str">
        <f>VLOOKUP(B87,ANALÍTICO!B$17:J$343,6,FALSE)</f>
        <v>M2</v>
      </c>
      <c r="H87" s="117">
        <v>6</v>
      </c>
      <c r="I87" s="88">
        <f>VLOOKUP(B87,ANALÍTICO!B$17:J$343,9,FALSE)</f>
        <v>15</v>
      </c>
      <c r="J87" s="88">
        <f>ROUND(I87*(1+L$4),2)</f>
        <v>18.9</v>
      </c>
      <c r="K87" s="88">
        <f>ROUND(H87*I87,2)</f>
        <v>90</v>
      </c>
      <c r="L87" s="88">
        <f>ROUND(H87*J87,2)</f>
        <v>113.4</v>
      </c>
    </row>
    <row r="88" spans="2:12" s="93" customFormat="1" ht="27" customHeight="1">
      <c r="B88" s="94">
        <v>1</v>
      </c>
      <c r="C88" s="178" t="s">
        <v>156</v>
      </c>
      <c r="D88" s="178"/>
      <c r="E88" s="178"/>
      <c r="F88" s="178"/>
      <c r="G88" s="178"/>
      <c r="H88" s="178"/>
      <c r="I88" s="178"/>
      <c r="J88" s="178"/>
      <c r="K88" s="178"/>
      <c r="L88" s="178"/>
    </row>
    <row r="89" spans="2:12" s="93" customFormat="1" ht="41.25" customHeight="1">
      <c r="B89" s="94">
        <v>2</v>
      </c>
      <c r="C89" s="178" t="s">
        <v>464</v>
      </c>
      <c r="D89" s="178"/>
      <c r="E89" s="178"/>
      <c r="F89" s="178"/>
      <c r="G89" s="178"/>
      <c r="H89" s="178"/>
      <c r="I89" s="178"/>
      <c r="J89" s="178"/>
      <c r="K89" s="178"/>
      <c r="L89" s="178"/>
    </row>
    <row r="90" spans="2:12" s="93" customFormat="1" ht="13.5" customHeight="1">
      <c r="B90" s="94">
        <v>3</v>
      </c>
      <c r="C90" s="178" t="s">
        <v>157</v>
      </c>
      <c r="D90" s="178"/>
      <c r="E90" s="178"/>
      <c r="F90" s="178"/>
      <c r="G90" s="178"/>
      <c r="H90" s="178"/>
      <c r="I90" s="178"/>
      <c r="J90" s="178"/>
      <c r="K90" s="178"/>
      <c r="L90" s="178"/>
    </row>
    <row r="91" spans="2:12" s="93" customFormat="1" ht="14.25" customHeight="1">
      <c r="B91" s="94">
        <v>4</v>
      </c>
      <c r="C91" s="178" t="s">
        <v>465</v>
      </c>
      <c r="D91" s="178"/>
      <c r="E91" s="178"/>
      <c r="F91" s="178"/>
      <c r="G91" s="178"/>
      <c r="H91" s="178"/>
      <c r="I91" s="178"/>
      <c r="J91" s="178"/>
      <c r="K91" s="178"/>
      <c r="L91" s="178"/>
    </row>
    <row r="92" spans="2:12" s="93" customFormat="1" ht="24.75" customHeight="1">
      <c r="B92" s="94"/>
      <c r="C92" s="178"/>
      <c r="D92" s="178"/>
      <c r="E92" s="178"/>
      <c r="F92" s="178"/>
      <c r="G92" s="178"/>
      <c r="H92" s="178"/>
      <c r="I92" s="178"/>
      <c r="J92" s="178"/>
      <c r="K92" s="178"/>
      <c r="L92" s="178"/>
    </row>
    <row r="93" spans="2:12" s="93" customFormat="1" ht="13.5" customHeight="1">
      <c r="B93" s="94"/>
      <c r="C93" s="178"/>
      <c r="D93" s="178"/>
      <c r="E93" s="178"/>
      <c r="F93" s="178"/>
      <c r="G93" s="178"/>
      <c r="H93" s="178"/>
      <c r="I93" s="178"/>
      <c r="J93" s="178"/>
      <c r="K93" s="178"/>
      <c r="L93" s="178"/>
    </row>
    <row r="94" spans="2:12" s="93" customFormat="1" ht="13.5" customHeight="1">
      <c r="B94" s="94"/>
      <c r="C94" s="178"/>
      <c r="D94" s="178"/>
      <c r="E94" s="178"/>
      <c r="F94" s="178"/>
      <c r="G94" s="178"/>
      <c r="H94" s="178"/>
      <c r="I94" s="178"/>
      <c r="J94" s="178"/>
      <c r="K94" s="178"/>
      <c r="L94" s="178"/>
    </row>
    <row r="95" spans="9:12" ht="12.75">
      <c r="I95" s="95"/>
      <c r="J95" s="95"/>
      <c r="K95" s="95"/>
      <c r="L95" s="95"/>
    </row>
    <row r="96" spans="9:12" ht="12.75">
      <c r="I96" s="95"/>
      <c r="J96" s="95"/>
      <c r="K96" s="95"/>
      <c r="L96" s="95"/>
    </row>
    <row r="97" spans="9:12" ht="12.75">
      <c r="I97" s="95"/>
      <c r="J97" s="95"/>
      <c r="K97" s="95"/>
      <c r="L97" s="95"/>
    </row>
    <row r="98" spans="9:12" ht="12.75">
      <c r="I98" s="95"/>
      <c r="J98" s="95"/>
      <c r="K98" s="95"/>
      <c r="L98" s="95"/>
    </row>
    <row r="99" spans="9:12" ht="12.75">
      <c r="I99" s="95"/>
      <c r="J99" s="95"/>
      <c r="K99" s="95"/>
      <c r="L99" s="95"/>
    </row>
    <row r="100" spans="9:12" ht="12.75">
      <c r="I100" s="95"/>
      <c r="J100" s="95"/>
      <c r="K100" s="95"/>
      <c r="L100" s="95"/>
    </row>
    <row r="101" spans="9:12" ht="12.75">
      <c r="I101" s="95"/>
      <c r="J101" s="95"/>
      <c r="K101" s="95"/>
      <c r="L101" s="95"/>
    </row>
    <row r="102" spans="9:12" ht="12.75">
      <c r="I102" s="95"/>
      <c r="J102" s="95"/>
      <c r="K102" s="95"/>
      <c r="L102" s="95"/>
    </row>
    <row r="103" spans="9:12" ht="12.75">
      <c r="I103" s="95"/>
      <c r="J103" s="95"/>
      <c r="K103" s="95"/>
      <c r="L103" s="95"/>
    </row>
    <row r="104" spans="9:12" ht="12.75">
      <c r="I104" s="95"/>
      <c r="J104" s="95"/>
      <c r="K104" s="95"/>
      <c r="L104" s="95"/>
    </row>
    <row r="105" spans="9:12" ht="12.75">
      <c r="I105" s="95"/>
      <c r="J105" s="95"/>
      <c r="K105" s="95"/>
      <c r="L105" s="95"/>
    </row>
    <row r="106" spans="9:12" ht="12.75">
      <c r="I106" s="95"/>
      <c r="J106" s="95"/>
      <c r="K106" s="95"/>
      <c r="L106" s="95"/>
    </row>
    <row r="107" spans="9:12" ht="12.75">
      <c r="I107" s="95"/>
      <c r="J107" s="95"/>
      <c r="K107" s="95"/>
      <c r="L107" s="95"/>
    </row>
    <row r="108" spans="9:12" ht="12.75">
      <c r="I108" s="95"/>
      <c r="J108" s="95"/>
      <c r="K108" s="95"/>
      <c r="L108" s="95"/>
    </row>
    <row r="109" spans="9:12" ht="12.75">
      <c r="I109" s="95"/>
      <c r="J109" s="95"/>
      <c r="K109" s="95"/>
      <c r="L109" s="95"/>
    </row>
    <row r="110" spans="9:12" ht="12.75">
      <c r="I110" s="95"/>
      <c r="J110" s="95"/>
      <c r="K110" s="95"/>
      <c r="L110" s="95"/>
    </row>
    <row r="111" spans="9:12" ht="12.75">
      <c r="I111" s="95"/>
      <c r="J111" s="95"/>
      <c r="K111" s="95"/>
      <c r="L111" s="95"/>
    </row>
    <row r="112" spans="9:12" ht="12.75">
      <c r="I112" s="95"/>
      <c r="J112" s="95"/>
      <c r="K112" s="95"/>
      <c r="L112" s="95"/>
    </row>
    <row r="113" spans="9:12" ht="12.75">
      <c r="I113" s="95"/>
      <c r="J113" s="95"/>
      <c r="K113" s="95"/>
      <c r="L113" s="95"/>
    </row>
    <row r="114" spans="9:12" ht="12.75">
      <c r="I114" s="95"/>
      <c r="J114" s="95"/>
      <c r="K114" s="95"/>
      <c r="L114" s="95"/>
    </row>
    <row r="115" spans="9:12" ht="12.75">
      <c r="I115" s="95"/>
      <c r="J115" s="95"/>
      <c r="K115" s="95"/>
      <c r="L115" s="95"/>
    </row>
    <row r="116" spans="9:12" ht="12.75">
      <c r="I116" s="95"/>
      <c r="J116" s="95"/>
      <c r="K116" s="95"/>
      <c r="L116" s="95"/>
    </row>
    <row r="117" spans="9:12" ht="12.75">
      <c r="I117" s="95"/>
      <c r="J117" s="95"/>
      <c r="K117" s="95"/>
      <c r="L117" s="95"/>
    </row>
    <row r="118" spans="9:12" ht="12.75">
      <c r="I118" s="95"/>
      <c r="J118" s="95"/>
      <c r="K118" s="95"/>
      <c r="L118" s="95"/>
    </row>
    <row r="119" spans="9:12" ht="12.75">
      <c r="I119" s="95"/>
      <c r="J119" s="95"/>
      <c r="K119" s="95"/>
      <c r="L119" s="95"/>
    </row>
  </sheetData>
  <sheetProtection selectLockedCells="1" selectUnlockedCells="1"/>
  <mergeCells count="25">
    <mergeCell ref="C94:L94"/>
    <mergeCell ref="C88:L88"/>
    <mergeCell ref="C89:L89"/>
    <mergeCell ref="C90:L90"/>
    <mergeCell ref="C91:L91"/>
    <mergeCell ref="C92:L92"/>
    <mergeCell ref="C93:L93"/>
    <mergeCell ref="I11:K11"/>
    <mergeCell ref="B12:B13"/>
    <mergeCell ref="C12:C13"/>
    <mergeCell ref="D12:D13"/>
    <mergeCell ref="F12:F13"/>
    <mergeCell ref="G12:G13"/>
    <mergeCell ref="H12:H13"/>
    <mergeCell ref="I12:J12"/>
    <mergeCell ref="K12:L12"/>
    <mergeCell ref="I8:J8"/>
    <mergeCell ref="I10:J10"/>
    <mergeCell ref="B2:D10"/>
    <mergeCell ref="F2:J3"/>
    <mergeCell ref="F5:G6"/>
    <mergeCell ref="I5:K5"/>
    <mergeCell ref="I6:J6"/>
    <mergeCell ref="I7:J7"/>
    <mergeCell ref="I9:J9"/>
  </mergeCells>
  <conditionalFormatting sqref="H88:L94">
    <cfRule type="cellIs" priority="1" dxfId="0" operator="lessThanOr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69" r:id="rId2"/>
  <rowBreaks count="1" manualBreakCount="1">
    <brk id="56" max="6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2"/>
  <sheetViews>
    <sheetView view="pageBreakPreview" zoomScale="80" zoomScaleSheetLayoutView="80" zoomScalePageLayoutView="0" workbookViewId="0" topLeftCell="A173">
      <selection activeCell="F203" sqref="F203"/>
    </sheetView>
  </sheetViews>
  <sheetFormatPr defaultColWidth="9.140625" defaultRowHeight="12.75"/>
  <cols>
    <col min="1" max="1" width="3.421875" style="1" customWidth="1"/>
    <col min="2" max="2" width="9.140625" style="2" customWidth="1"/>
    <col min="3" max="3" width="11.57421875" style="2" customWidth="1"/>
    <col min="4" max="4" width="14.28125" style="2" customWidth="1"/>
    <col min="5" max="5" width="9.140625" style="2" customWidth="1"/>
    <col min="6" max="6" width="70.140625" style="2" customWidth="1"/>
    <col min="7" max="7" width="9.140625" style="2" customWidth="1"/>
    <col min="8" max="8" width="15.28125" style="3" customWidth="1"/>
    <col min="9" max="9" width="15.28125" style="4" customWidth="1"/>
    <col min="10" max="10" width="14.421875" style="5" customWidth="1"/>
    <col min="11" max="11" width="9.140625" style="2" customWidth="1"/>
    <col min="12" max="12" width="5.57421875" style="2" customWidth="1"/>
    <col min="13" max="13" width="9.140625" style="2" hidden="1" customWidth="1"/>
    <col min="14" max="16384" width="9.140625" style="2" customWidth="1"/>
  </cols>
  <sheetData>
    <row r="1" spans="8:10" s="1" customFormat="1" ht="12.75">
      <c r="H1" s="6"/>
      <c r="I1" s="7"/>
      <c r="J1" s="8"/>
    </row>
    <row r="2" spans="8:10" s="1" customFormat="1" ht="12.75">
      <c r="H2" s="6"/>
      <c r="I2" s="7"/>
      <c r="J2" s="8"/>
    </row>
    <row r="3" spans="8:10" s="1" customFormat="1" ht="12.75">
      <c r="H3" s="6"/>
      <c r="I3" s="7"/>
      <c r="J3" s="8"/>
    </row>
    <row r="4" spans="8:10" s="1" customFormat="1" ht="13.5" thickBot="1">
      <c r="H4" s="6"/>
      <c r="I4" s="7"/>
      <c r="J4" s="8"/>
    </row>
    <row r="5" spans="2:10" s="1" customFormat="1" ht="13.5" customHeight="1" thickBot="1">
      <c r="B5" s="147"/>
      <c r="C5" s="147"/>
      <c r="D5" s="147"/>
      <c r="E5" s="148" t="s">
        <v>0</v>
      </c>
      <c r="F5" s="148"/>
      <c r="G5" s="148"/>
      <c r="H5" s="148"/>
      <c r="I5" s="149" t="s">
        <v>1</v>
      </c>
      <c r="J5" s="9">
        <v>0.8355</v>
      </c>
    </row>
    <row r="6" spans="2:10" s="1" customFormat="1" ht="14.25" customHeight="1" thickBot="1">
      <c r="B6" s="147"/>
      <c r="C6" s="147"/>
      <c r="D6" s="147"/>
      <c r="E6" s="148"/>
      <c r="F6" s="148"/>
      <c r="G6" s="148"/>
      <c r="H6" s="148"/>
      <c r="I6" s="149"/>
      <c r="J6" s="10"/>
    </row>
    <row r="7" spans="2:10" s="1" customFormat="1" ht="12.75" customHeight="1" thickBot="1">
      <c r="B7" s="147"/>
      <c r="C7" s="147"/>
      <c r="D7" s="147"/>
      <c r="E7" s="150" t="s">
        <v>456</v>
      </c>
      <c r="F7" s="151"/>
      <c r="G7" s="11"/>
      <c r="H7" s="12" t="s">
        <v>2</v>
      </c>
      <c r="I7" s="13"/>
      <c r="J7" s="14"/>
    </row>
    <row r="8" spans="2:10" s="1" customFormat="1" ht="13.5" customHeight="1" thickBot="1">
      <c r="B8" s="147"/>
      <c r="C8" s="147"/>
      <c r="D8" s="147"/>
      <c r="E8" s="152"/>
      <c r="F8" s="153"/>
      <c r="G8" s="15" t="s">
        <v>3</v>
      </c>
      <c r="H8" s="154" t="s">
        <v>4</v>
      </c>
      <c r="I8" s="154"/>
      <c r="J8" s="16" t="s">
        <v>5</v>
      </c>
    </row>
    <row r="9" spans="2:10" s="1" customFormat="1" ht="13.5" customHeight="1" thickBot="1">
      <c r="B9" s="147"/>
      <c r="C9" s="147"/>
      <c r="D9" s="147"/>
      <c r="E9" s="155"/>
      <c r="F9" s="156"/>
      <c r="G9" s="18" t="s">
        <v>6</v>
      </c>
      <c r="H9" s="159" t="s">
        <v>308</v>
      </c>
      <c r="I9" s="159"/>
      <c r="J9" s="19"/>
    </row>
    <row r="10" spans="2:10" s="1" customFormat="1" ht="13.5" customHeight="1" thickBot="1">
      <c r="B10" s="147"/>
      <c r="C10" s="147"/>
      <c r="D10" s="147"/>
      <c r="E10" s="157"/>
      <c r="F10" s="158"/>
      <c r="G10" s="18" t="s">
        <v>7</v>
      </c>
      <c r="H10" s="159" t="s">
        <v>466</v>
      </c>
      <c r="I10" s="159"/>
      <c r="J10" s="19">
        <v>44621</v>
      </c>
    </row>
    <row r="11" spans="2:10" s="1" customFormat="1" ht="13.5" customHeight="1" thickBot="1">
      <c r="B11" s="147"/>
      <c r="C11" s="147"/>
      <c r="D11" s="147"/>
      <c r="E11" s="160"/>
      <c r="F11" s="160"/>
      <c r="G11" s="18" t="s">
        <v>8</v>
      </c>
      <c r="H11" s="161">
        <v>44593</v>
      </c>
      <c r="I11" s="159"/>
      <c r="J11" s="19">
        <v>44593</v>
      </c>
    </row>
    <row r="12" spans="2:10" s="1" customFormat="1" ht="13.5" customHeight="1" thickBot="1">
      <c r="B12" s="147"/>
      <c r="C12" s="147"/>
      <c r="D12" s="147"/>
      <c r="E12" s="160"/>
      <c r="F12" s="160"/>
      <c r="G12" s="18" t="s">
        <v>9</v>
      </c>
      <c r="H12" s="159" t="s">
        <v>10</v>
      </c>
      <c r="I12" s="159"/>
      <c r="J12" s="19">
        <v>44652</v>
      </c>
    </row>
    <row r="13" spans="2:10" s="1" customFormat="1" ht="14.25" customHeight="1" thickBot="1">
      <c r="B13" s="147"/>
      <c r="C13" s="147"/>
      <c r="D13" s="147"/>
      <c r="E13" s="17"/>
      <c r="F13" s="101" t="s">
        <v>307</v>
      </c>
      <c r="G13" s="20"/>
      <c r="H13" s="21"/>
      <c r="I13" s="22"/>
      <c r="J13" s="23"/>
    </row>
    <row r="14" spans="2:12" ht="12.75" customHeight="1" thickBot="1">
      <c r="B14" s="163" t="s">
        <v>11</v>
      </c>
      <c r="C14" s="163" t="s">
        <v>3</v>
      </c>
      <c r="D14" s="163" t="s">
        <v>12</v>
      </c>
      <c r="E14" s="164" t="s">
        <v>13</v>
      </c>
      <c r="F14" s="165" t="s">
        <v>14</v>
      </c>
      <c r="G14" s="166" t="s">
        <v>15</v>
      </c>
      <c r="H14" s="167" t="s">
        <v>16</v>
      </c>
      <c r="I14" s="168" t="s">
        <v>17</v>
      </c>
      <c r="J14" s="162" t="s">
        <v>18</v>
      </c>
      <c r="K14" s="25"/>
      <c r="L14" s="25"/>
    </row>
    <row r="15" spans="2:12" ht="13.5" thickBot="1">
      <c r="B15" s="163"/>
      <c r="C15" s="163"/>
      <c r="D15" s="163"/>
      <c r="E15" s="164"/>
      <c r="F15" s="165"/>
      <c r="G15" s="166"/>
      <c r="H15" s="167"/>
      <c r="I15" s="168"/>
      <c r="J15" s="162"/>
      <c r="K15" s="25"/>
      <c r="L15" s="25"/>
    </row>
    <row r="16" spans="2:12" ht="15.75">
      <c r="B16" s="107" t="s">
        <v>162</v>
      </c>
      <c r="C16" s="108"/>
      <c r="D16" s="109"/>
      <c r="E16" s="110"/>
      <c r="F16" s="114" t="s">
        <v>20</v>
      </c>
      <c r="G16" s="111"/>
      <c r="H16" s="112"/>
      <c r="I16" s="113"/>
      <c r="J16" s="113"/>
      <c r="K16" s="25"/>
      <c r="L16" s="25"/>
    </row>
    <row r="17" spans="1:10" s="33" customFormat="1" ht="12.75">
      <c r="A17" s="27"/>
      <c r="B17" s="28" t="s">
        <v>19</v>
      </c>
      <c r="C17" s="28"/>
      <c r="D17" s="28"/>
      <c r="E17" s="28"/>
      <c r="F17" s="29" t="s">
        <v>20</v>
      </c>
      <c r="G17" s="28"/>
      <c r="H17" s="30"/>
      <c r="I17" s="31"/>
      <c r="J17" s="32"/>
    </row>
    <row r="18" spans="1:10" s="36" customFormat="1" ht="12.75">
      <c r="A18" s="34"/>
      <c r="B18" s="28" t="s">
        <v>21</v>
      </c>
      <c r="C18" s="28"/>
      <c r="D18" s="28"/>
      <c r="E18" s="28"/>
      <c r="F18" s="29" t="s">
        <v>320</v>
      </c>
      <c r="G18" s="28"/>
      <c r="H18" s="35"/>
      <c r="I18" s="31"/>
      <c r="J18" s="32"/>
    </row>
    <row r="19" spans="1:12" s="36" customFormat="1" ht="26.25" customHeight="1">
      <c r="A19" s="34"/>
      <c r="B19" s="37" t="s">
        <v>22</v>
      </c>
      <c r="C19" s="37" t="s">
        <v>23</v>
      </c>
      <c r="D19" s="37" t="s">
        <v>24</v>
      </c>
      <c r="E19" s="37">
        <v>10</v>
      </c>
      <c r="F19" s="38" t="s">
        <v>25</v>
      </c>
      <c r="G19" s="37" t="s">
        <v>26</v>
      </c>
      <c r="H19" s="127">
        <v>1</v>
      </c>
      <c r="I19" s="126"/>
      <c r="J19" s="126">
        <f>ROUND(SUM(J20),2)</f>
        <v>233.94</v>
      </c>
      <c r="K19" s="39"/>
      <c r="L19" s="39"/>
    </row>
    <row r="20" spans="2:10" ht="13.5">
      <c r="B20" s="40" t="s">
        <v>27</v>
      </c>
      <c r="C20" s="40" t="s">
        <v>23</v>
      </c>
      <c r="D20" s="40" t="s">
        <v>28</v>
      </c>
      <c r="E20" s="40">
        <v>1</v>
      </c>
      <c r="F20" s="41" t="s">
        <v>25</v>
      </c>
      <c r="G20" s="40" t="s">
        <v>26</v>
      </c>
      <c r="H20" s="128">
        <v>1</v>
      </c>
      <c r="I20" s="125">
        <v>233.94</v>
      </c>
      <c r="J20" s="125">
        <f>ROUND(H20*I20,2)</f>
        <v>233.94</v>
      </c>
    </row>
    <row r="21" spans="2:10" ht="12.75">
      <c r="B21" s="42" t="s">
        <v>29</v>
      </c>
      <c r="C21" s="43" t="s">
        <v>7</v>
      </c>
      <c r="D21" s="44" t="s">
        <v>30</v>
      </c>
      <c r="E21" s="45">
        <v>90779</v>
      </c>
      <c r="F21" s="46" t="s">
        <v>309</v>
      </c>
      <c r="G21" s="47" t="s">
        <v>33</v>
      </c>
      <c r="H21" s="129">
        <v>1</v>
      </c>
      <c r="I21" s="130"/>
      <c r="J21" s="131">
        <f>ROUND(SUM(J22:J22),2)</f>
        <v>139.62</v>
      </c>
    </row>
    <row r="22" spans="2:10" ht="12.75">
      <c r="B22" s="40" t="s">
        <v>32</v>
      </c>
      <c r="C22" s="40" t="s">
        <v>7</v>
      </c>
      <c r="D22" s="40" t="s">
        <v>30</v>
      </c>
      <c r="E22" s="40">
        <v>90779</v>
      </c>
      <c r="F22" s="41" t="s">
        <v>309</v>
      </c>
      <c r="G22" s="48" t="s">
        <v>33</v>
      </c>
      <c r="H22" s="132">
        <v>1</v>
      </c>
      <c r="I22" s="133">
        <v>139.62</v>
      </c>
      <c r="J22" s="134">
        <f>ROUND(H22*I22,2)</f>
        <v>139.62</v>
      </c>
    </row>
    <row r="23" spans="2:10" ht="12.75">
      <c r="B23" s="42" t="s">
        <v>310</v>
      </c>
      <c r="C23" s="43" t="s">
        <v>7</v>
      </c>
      <c r="D23" s="44" t="s">
        <v>30</v>
      </c>
      <c r="E23" s="45">
        <v>88255</v>
      </c>
      <c r="F23" s="46" t="s">
        <v>311</v>
      </c>
      <c r="G23" s="47" t="s">
        <v>33</v>
      </c>
      <c r="H23" s="129">
        <v>1</v>
      </c>
      <c r="I23" s="130"/>
      <c r="J23" s="131">
        <f>ROUND(SUM(J24:J24),2)</f>
        <v>25.12</v>
      </c>
    </row>
    <row r="24" spans="2:10" ht="12.75">
      <c r="B24" s="40" t="s">
        <v>312</v>
      </c>
      <c r="C24" s="40" t="s">
        <v>7</v>
      </c>
      <c r="D24" s="41" t="s">
        <v>30</v>
      </c>
      <c r="E24" s="40">
        <v>88255</v>
      </c>
      <c r="F24" s="41" t="s">
        <v>311</v>
      </c>
      <c r="G24" s="48" t="s">
        <v>33</v>
      </c>
      <c r="H24" s="132">
        <v>1</v>
      </c>
      <c r="I24" s="133">
        <v>25.12</v>
      </c>
      <c r="J24" s="134">
        <f>ROUND(H24*I24,2)</f>
        <v>25.12</v>
      </c>
    </row>
    <row r="25" spans="2:10" ht="12.75">
      <c r="B25" s="42" t="s">
        <v>313</v>
      </c>
      <c r="C25" s="43" t="s">
        <v>7</v>
      </c>
      <c r="D25" s="44" t="s">
        <v>30</v>
      </c>
      <c r="E25" s="45">
        <v>90775</v>
      </c>
      <c r="F25" s="46" t="s">
        <v>314</v>
      </c>
      <c r="G25" s="47" t="s">
        <v>33</v>
      </c>
      <c r="H25" s="129">
        <v>1</v>
      </c>
      <c r="I25" s="130"/>
      <c r="J25" s="131">
        <f>ROUND(SUM(J26:J26),2)</f>
        <v>42.22</v>
      </c>
    </row>
    <row r="26" spans="2:10" ht="12.75">
      <c r="B26" s="40" t="s">
        <v>32</v>
      </c>
      <c r="C26" s="40" t="s">
        <v>7</v>
      </c>
      <c r="D26" s="40" t="s">
        <v>30</v>
      </c>
      <c r="E26" s="40">
        <v>90775</v>
      </c>
      <c r="F26" s="41" t="s">
        <v>314</v>
      </c>
      <c r="G26" s="48" t="s">
        <v>33</v>
      </c>
      <c r="H26" s="132">
        <v>1</v>
      </c>
      <c r="I26" s="133">
        <v>42.22</v>
      </c>
      <c r="J26" s="134">
        <f>ROUND(H26*I26,2)</f>
        <v>42.22</v>
      </c>
    </row>
    <row r="27" spans="2:10" ht="26.25" customHeight="1">
      <c r="B27" s="42" t="s">
        <v>315</v>
      </c>
      <c r="C27" s="43" t="s">
        <v>6</v>
      </c>
      <c r="D27" s="43" t="s">
        <v>28</v>
      </c>
      <c r="E27" s="45" t="s">
        <v>316</v>
      </c>
      <c r="F27" s="46" t="s">
        <v>317</v>
      </c>
      <c r="G27" s="47" t="s">
        <v>39</v>
      </c>
      <c r="H27" s="129">
        <v>1</v>
      </c>
      <c r="I27" s="130"/>
      <c r="J27" s="131">
        <f>ROUND(SUM(J28:J28),2)</f>
        <v>15</v>
      </c>
    </row>
    <row r="28" spans="2:10" ht="12.75">
      <c r="B28" s="40" t="s">
        <v>318</v>
      </c>
      <c r="C28" s="40" t="s">
        <v>6</v>
      </c>
      <c r="D28" s="40" t="s">
        <v>28</v>
      </c>
      <c r="E28" s="40" t="s">
        <v>319</v>
      </c>
      <c r="F28" s="41" t="s">
        <v>317</v>
      </c>
      <c r="G28" s="48" t="s">
        <v>39</v>
      </c>
      <c r="H28" s="132">
        <v>1</v>
      </c>
      <c r="I28" s="133">
        <v>15</v>
      </c>
      <c r="J28" s="134">
        <f>ROUND(H28*I28,2)</f>
        <v>15</v>
      </c>
    </row>
    <row r="29" spans="2:10" ht="15.75">
      <c r="B29" s="107" t="s">
        <v>163</v>
      </c>
      <c r="C29" s="108"/>
      <c r="D29" s="109"/>
      <c r="E29" s="110"/>
      <c r="F29" s="114" t="s">
        <v>321</v>
      </c>
      <c r="G29" s="111"/>
      <c r="H29" s="135"/>
      <c r="I29" s="136"/>
      <c r="J29" s="136"/>
    </row>
    <row r="30" spans="2:10" ht="29.25" customHeight="1">
      <c r="B30" s="28" t="s">
        <v>164</v>
      </c>
      <c r="C30" s="28"/>
      <c r="D30" s="28"/>
      <c r="E30" s="28"/>
      <c r="F30" s="29" t="s">
        <v>339</v>
      </c>
      <c r="G30" s="28"/>
      <c r="H30" s="137"/>
      <c r="I30" s="138"/>
      <c r="J30" s="138"/>
    </row>
    <row r="31" spans="2:10" ht="13.5">
      <c r="B31" s="37" t="s">
        <v>165</v>
      </c>
      <c r="C31" s="37"/>
      <c r="D31" s="37"/>
      <c r="E31" s="37"/>
      <c r="F31" s="38" t="s">
        <v>34</v>
      </c>
      <c r="G31" s="37"/>
      <c r="H31" s="127"/>
      <c r="I31" s="126"/>
      <c r="J31" s="126"/>
    </row>
    <row r="32" spans="2:10" ht="12.75">
      <c r="B32" s="42" t="s">
        <v>166</v>
      </c>
      <c r="C32" s="43" t="s">
        <v>7</v>
      </c>
      <c r="D32" s="44" t="s">
        <v>24</v>
      </c>
      <c r="E32" s="45">
        <v>97624</v>
      </c>
      <c r="F32" s="46" t="s">
        <v>35</v>
      </c>
      <c r="G32" s="47" t="s">
        <v>36</v>
      </c>
      <c r="H32" s="129">
        <v>1</v>
      </c>
      <c r="I32" s="130"/>
      <c r="J32" s="131">
        <f>ROUND(SUM(J33:J34),2)</f>
        <v>81.23</v>
      </c>
    </row>
    <row r="33" spans="2:10" ht="13.5">
      <c r="B33" s="40" t="s">
        <v>167</v>
      </c>
      <c r="C33" s="40" t="s">
        <v>7</v>
      </c>
      <c r="D33" s="40" t="s">
        <v>24</v>
      </c>
      <c r="E33" s="49">
        <v>88316</v>
      </c>
      <c r="F33" s="41" t="s">
        <v>37</v>
      </c>
      <c r="G33" s="40" t="s">
        <v>33</v>
      </c>
      <c r="H33" s="128">
        <v>4.3706</v>
      </c>
      <c r="I33" s="125">
        <v>16.57</v>
      </c>
      <c r="J33" s="125">
        <f>ROUND(H33*I33,2)</f>
        <v>72.42</v>
      </c>
    </row>
    <row r="34" spans="2:10" ht="13.5">
      <c r="B34" s="40" t="s">
        <v>168</v>
      </c>
      <c r="C34" s="40" t="s">
        <v>7</v>
      </c>
      <c r="D34" s="40" t="s">
        <v>24</v>
      </c>
      <c r="E34" s="49">
        <v>88309</v>
      </c>
      <c r="F34" s="41" t="s">
        <v>38</v>
      </c>
      <c r="G34" s="40" t="s">
        <v>33</v>
      </c>
      <c r="H34" s="128">
        <v>0.423</v>
      </c>
      <c r="I34" s="125">
        <v>20.82</v>
      </c>
      <c r="J34" s="125">
        <f>ROUND(H34*I34,2)</f>
        <v>8.81</v>
      </c>
    </row>
    <row r="35" spans="2:10" ht="12.75">
      <c r="B35" s="46" t="s">
        <v>169</v>
      </c>
      <c r="C35" s="124" t="s">
        <v>7</v>
      </c>
      <c r="D35" s="46" t="s">
        <v>30</v>
      </c>
      <c r="E35" s="46" t="s">
        <v>384</v>
      </c>
      <c r="F35" s="46" t="s">
        <v>391</v>
      </c>
      <c r="G35" s="124" t="s">
        <v>39</v>
      </c>
      <c r="H35" s="129">
        <v>1</v>
      </c>
      <c r="I35" s="139"/>
      <c r="J35" s="131">
        <f>SUBTOTAL(9,J36:J36)</f>
        <v>24.855</v>
      </c>
    </row>
    <row r="36" spans="2:10" ht="33.75" customHeight="1">
      <c r="B36" s="121" t="s">
        <v>385</v>
      </c>
      <c r="C36" s="122" t="s">
        <v>7</v>
      </c>
      <c r="D36" s="122" t="s">
        <v>30</v>
      </c>
      <c r="E36" s="122">
        <v>88316</v>
      </c>
      <c r="F36" s="123" t="s">
        <v>37</v>
      </c>
      <c r="G36" s="122" t="s">
        <v>33</v>
      </c>
      <c r="H36" s="140">
        <v>1.5</v>
      </c>
      <c r="I36" s="140">
        <v>16.57</v>
      </c>
      <c r="J36" s="141">
        <f>H36*I36</f>
        <v>24.855</v>
      </c>
    </row>
    <row r="37" spans="2:10" ht="33.75" customHeight="1">
      <c r="B37" s="46" t="s">
        <v>170</v>
      </c>
      <c r="C37" s="46" t="s">
        <v>7</v>
      </c>
      <c r="D37" s="46" t="s">
        <v>30</v>
      </c>
      <c r="E37" s="46">
        <v>72136</v>
      </c>
      <c r="F37" s="46" t="s">
        <v>392</v>
      </c>
      <c r="G37" s="124" t="s">
        <v>39</v>
      </c>
      <c r="H37" s="129">
        <v>1</v>
      </c>
      <c r="I37" s="139"/>
      <c r="J37" s="131">
        <f>SUBTOTAL(9,J38:J44)</f>
        <v>85.511912</v>
      </c>
    </row>
    <row r="38" spans="2:10" ht="33.75" customHeight="1">
      <c r="B38" s="121" t="s">
        <v>401</v>
      </c>
      <c r="C38" s="122" t="s">
        <v>7</v>
      </c>
      <c r="D38" s="122" t="s">
        <v>28</v>
      </c>
      <c r="E38" s="122">
        <v>1379</v>
      </c>
      <c r="F38" s="123" t="s">
        <v>386</v>
      </c>
      <c r="G38" s="122" t="s">
        <v>75</v>
      </c>
      <c r="H38" s="140">
        <v>8</v>
      </c>
      <c r="I38" s="140">
        <v>0.56</v>
      </c>
      <c r="J38" s="141">
        <f aca="true" t="shared" si="0" ref="J38:J44">H38*I38</f>
        <v>4.48</v>
      </c>
    </row>
    <row r="39" spans="2:10" ht="33.75" customHeight="1">
      <c r="B39" s="121" t="s">
        <v>402</v>
      </c>
      <c r="C39" s="122" t="s">
        <v>7</v>
      </c>
      <c r="D39" s="122" t="s">
        <v>28</v>
      </c>
      <c r="E39" s="122">
        <v>3671</v>
      </c>
      <c r="F39" s="123" t="s">
        <v>387</v>
      </c>
      <c r="G39" s="122" t="s">
        <v>54</v>
      </c>
      <c r="H39" s="140">
        <v>2</v>
      </c>
      <c r="I39" s="140">
        <v>1.1</v>
      </c>
      <c r="J39" s="141">
        <f t="shared" si="0"/>
        <v>2.2</v>
      </c>
    </row>
    <row r="40" spans="2:10" ht="33.75" customHeight="1">
      <c r="B40" s="121" t="s">
        <v>403</v>
      </c>
      <c r="C40" s="122" t="s">
        <v>7</v>
      </c>
      <c r="D40" s="122" t="s">
        <v>28</v>
      </c>
      <c r="E40" s="122">
        <v>4824</v>
      </c>
      <c r="F40" s="123" t="s">
        <v>388</v>
      </c>
      <c r="G40" s="122" t="s">
        <v>75</v>
      </c>
      <c r="H40" s="140">
        <v>14</v>
      </c>
      <c r="I40" s="140">
        <v>0.59</v>
      </c>
      <c r="J40" s="141">
        <f t="shared" si="0"/>
        <v>8.26</v>
      </c>
    </row>
    <row r="41" spans="2:10" ht="33.75" customHeight="1">
      <c r="B41" s="121" t="s">
        <v>404</v>
      </c>
      <c r="C41" s="122" t="s">
        <v>7</v>
      </c>
      <c r="D41" s="122" t="s">
        <v>28</v>
      </c>
      <c r="E41" s="122">
        <v>7353</v>
      </c>
      <c r="F41" s="123" t="s">
        <v>389</v>
      </c>
      <c r="G41" s="122" t="s">
        <v>92</v>
      </c>
      <c r="H41" s="140">
        <v>0.21176</v>
      </c>
      <c r="I41" s="140">
        <v>18.7</v>
      </c>
      <c r="J41" s="141">
        <f t="shared" si="0"/>
        <v>3.959912</v>
      </c>
    </row>
    <row r="42" spans="2:10" ht="33.75" customHeight="1">
      <c r="B42" s="121" t="s">
        <v>405</v>
      </c>
      <c r="C42" s="122" t="s">
        <v>7</v>
      </c>
      <c r="D42" s="122" t="s">
        <v>30</v>
      </c>
      <c r="E42" s="122">
        <v>88309</v>
      </c>
      <c r="F42" s="123" t="s">
        <v>38</v>
      </c>
      <c r="G42" s="122" t="s">
        <v>33</v>
      </c>
      <c r="H42" s="140">
        <v>0.6</v>
      </c>
      <c r="I42" s="140">
        <v>20.82</v>
      </c>
      <c r="J42" s="141">
        <f t="shared" si="0"/>
        <v>12.491999999999999</v>
      </c>
    </row>
    <row r="43" spans="2:10" ht="33.75" customHeight="1">
      <c r="B43" s="121" t="s">
        <v>406</v>
      </c>
      <c r="C43" s="122" t="s">
        <v>7</v>
      </c>
      <c r="D43" s="122" t="s">
        <v>30</v>
      </c>
      <c r="E43" s="122">
        <v>88316</v>
      </c>
      <c r="F43" s="123" t="s">
        <v>37</v>
      </c>
      <c r="G43" s="122" t="s">
        <v>33</v>
      </c>
      <c r="H43" s="140">
        <v>3</v>
      </c>
      <c r="I43" s="140">
        <v>16.57</v>
      </c>
      <c r="J43" s="141">
        <f t="shared" si="0"/>
        <v>49.71</v>
      </c>
    </row>
    <row r="44" spans="2:10" ht="33.75" customHeight="1">
      <c r="B44" s="121" t="s">
        <v>407</v>
      </c>
      <c r="C44" s="122" t="s">
        <v>7</v>
      </c>
      <c r="D44" s="122" t="s">
        <v>30</v>
      </c>
      <c r="E44" s="122">
        <v>95276</v>
      </c>
      <c r="F44" s="123" t="s">
        <v>390</v>
      </c>
      <c r="G44" s="122" t="s">
        <v>53</v>
      </c>
      <c r="H44" s="140">
        <v>1.5</v>
      </c>
      <c r="I44" s="140">
        <v>2.94</v>
      </c>
      <c r="J44" s="141">
        <f t="shared" si="0"/>
        <v>4.41</v>
      </c>
    </row>
    <row r="45" spans="2:10" ht="25.5">
      <c r="B45" s="42" t="s">
        <v>171</v>
      </c>
      <c r="C45" s="43" t="s">
        <v>7</v>
      </c>
      <c r="D45" s="44" t="s">
        <v>30</v>
      </c>
      <c r="E45" s="45" t="s">
        <v>42</v>
      </c>
      <c r="F45" s="46" t="s">
        <v>43</v>
      </c>
      <c r="G45" s="37" t="s">
        <v>108</v>
      </c>
      <c r="H45" s="129">
        <v>1</v>
      </c>
      <c r="I45" s="126"/>
      <c r="J45" s="126">
        <f>ROUND(SUM(J46:J47),2)</f>
        <v>42.76</v>
      </c>
    </row>
    <row r="46" spans="2:10" ht="13.5">
      <c r="B46" s="40" t="s">
        <v>172</v>
      </c>
      <c r="C46" s="40" t="s">
        <v>7</v>
      </c>
      <c r="D46" s="40" t="s">
        <v>30</v>
      </c>
      <c r="E46" s="49" t="s">
        <v>44</v>
      </c>
      <c r="F46" s="41" t="s">
        <v>45</v>
      </c>
      <c r="G46" s="40" t="s">
        <v>33</v>
      </c>
      <c r="H46" s="128">
        <v>0.293</v>
      </c>
      <c r="I46" s="125">
        <v>16.5</v>
      </c>
      <c r="J46" s="125">
        <f>ROUND(H46*I46,2)</f>
        <v>4.83</v>
      </c>
    </row>
    <row r="47" spans="2:10" ht="13.5">
      <c r="B47" s="40" t="s">
        <v>173</v>
      </c>
      <c r="C47" s="40" t="s">
        <v>7</v>
      </c>
      <c r="D47" s="40" t="s">
        <v>30</v>
      </c>
      <c r="E47" s="49" t="s">
        <v>46</v>
      </c>
      <c r="F47" s="41" t="s">
        <v>47</v>
      </c>
      <c r="G47" s="40" t="s">
        <v>33</v>
      </c>
      <c r="H47" s="128">
        <v>1.877</v>
      </c>
      <c r="I47" s="125">
        <v>20.21</v>
      </c>
      <c r="J47" s="125">
        <f>ROUND(H47*I47,2)</f>
        <v>37.93</v>
      </c>
    </row>
    <row r="48" spans="2:10" ht="25.5">
      <c r="B48" s="40" t="s">
        <v>174</v>
      </c>
      <c r="C48" s="40" t="s">
        <v>7</v>
      </c>
      <c r="D48" s="40" t="s">
        <v>30</v>
      </c>
      <c r="E48" s="49" t="s">
        <v>48</v>
      </c>
      <c r="F48" s="41" t="s">
        <v>49</v>
      </c>
      <c r="G48" s="40" t="s">
        <v>50</v>
      </c>
      <c r="H48" s="128">
        <v>1.29</v>
      </c>
      <c r="I48" s="125">
        <v>19.93</v>
      </c>
      <c r="J48" s="125">
        <f>ROUND(H48*I48,2)</f>
        <v>25.71</v>
      </c>
    </row>
    <row r="49" spans="2:10" ht="25.5">
      <c r="B49" s="40" t="s">
        <v>175</v>
      </c>
      <c r="C49" s="40" t="s">
        <v>7</v>
      </c>
      <c r="D49" s="40" t="s">
        <v>30</v>
      </c>
      <c r="E49" s="49" t="s">
        <v>51</v>
      </c>
      <c r="F49" s="41" t="s">
        <v>52</v>
      </c>
      <c r="G49" s="40" t="s">
        <v>53</v>
      </c>
      <c r="H49" s="128">
        <v>0.587</v>
      </c>
      <c r="I49" s="125">
        <v>22.66</v>
      </c>
      <c r="J49" s="125">
        <f>ROUND(H49*I49,2)</f>
        <v>13.3</v>
      </c>
    </row>
    <row r="50" spans="2:10" ht="27" customHeight="1">
      <c r="B50" s="42" t="s">
        <v>176</v>
      </c>
      <c r="C50" s="43" t="s">
        <v>7</v>
      </c>
      <c r="D50" s="44" t="s">
        <v>24</v>
      </c>
      <c r="E50" s="45">
        <v>93358</v>
      </c>
      <c r="F50" s="46" t="s">
        <v>55</v>
      </c>
      <c r="G50" s="47" t="s">
        <v>56</v>
      </c>
      <c r="H50" s="129">
        <v>1</v>
      </c>
      <c r="I50" s="130"/>
      <c r="J50" s="131">
        <f>ROUND(SUM(J51),2)</f>
        <v>65.55</v>
      </c>
    </row>
    <row r="51" spans="2:10" ht="13.5">
      <c r="B51" s="40" t="s">
        <v>177</v>
      </c>
      <c r="C51" s="40" t="s">
        <v>7</v>
      </c>
      <c r="D51" s="40" t="s">
        <v>24</v>
      </c>
      <c r="E51" s="49">
        <v>88316</v>
      </c>
      <c r="F51" s="41" t="s">
        <v>37</v>
      </c>
      <c r="G51" s="40" t="s">
        <v>33</v>
      </c>
      <c r="H51" s="128">
        <v>3.956</v>
      </c>
      <c r="I51" s="125">
        <v>16.57</v>
      </c>
      <c r="J51" s="125">
        <f>ROUND(H51*I51,2)</f>
        <v>65.55</v>
      </c>
    </row>
    <row r="52" spans="2:10" ht="12.75">
      <c r="B52" s="42" t="s">
        <v>178</v>
      </c>
      <c r="C52" s="43" t="s">
        <v>7</v>
      </c>
      <c r="D52" s="44" t="s">
        <v>24</v>
      </c>
      <c r="E52" s="45">
        <v>79482</v>
      </c>
      <c r="F52" s="46" t="s">
        <v>57</v>
      </c>
      <c r="G52" s="47" t="s">
        <v>36</v>
      </c>
      <c r="H52" s="129">
        <v>1</v>
      </c>
      <c r="I52" s="130"/>
      <c r="J52" s="131">
        <f>ROUND(SUM(J53:J56),2)</f>
        <v>77.18</v>
      </c>
    </row>
    <row r="53" spans="2:10" ht="13.5">
      <c r="B53" s="40" t="s">
        <v>179</v>
      </c>
      <c r="C53" s="40" t="s">
        <v>7</v>
      </c>
      <c r="D53" s="40" t="s">
        <v>28</v>
      </c>
      <c r="E53" s="49">
        <v>368</v>
      </c>
      <c r="F53" s="41" t="s">
        <v>58</v>
      </c>
      <c r="G53" s="40" t="s">
        <v>36</v>
      </c>
      <c r="H53" s="128">
        <v>1.05</v>
      </c>
      <c r="I53" s="125">
        <v>45</v>
      </c>
      <c r="J53" s="125">
        <f>ROUND(H53*I53,2)</f>
        <v>47.25</v>
      </c>
    </row>
    <row r="54" spans="2:10" ht="25.5">
      <c r="B54" s="40" t="s">
        <v>393</v>
      </c>
      <c r="C54" s="40" t="s">
        <v>7</v>
      </c>
      <c r="D54" s="40" t="s">
        <v>24</v>
      </c>
      <c r="E54" s="49">
        <v>5680</v>
      </c>
      <c r="F54" s="41" t="s">
        <v>59</v>
      </c>
      <c r="G54" s="40" t="s">
        <v>53</v>
      </c>
      <c r="H54" s="128">
        <v>0.04</v>
      </c>
      <c r="I54" s="125">
        <v>119.43</v>
      </c>
      <c r="J54" s="125">
        <f>ROUND(H54*I54,2)</f>
        <v>4.78</v>
      </c>
    </row>
    <row r="55" spans="2:10" ht="13.5">
      <c r="B55" s="40" t="s">
        <v>394</v>
      </c>
      <c r="C55" s="40" t="s">
        <v>7</v>
      </c>
      <c r="D55" s="40" t="s">
        <v>24</v>
      </c>
      <c r="E55" s="49">
        <v>6259</v>
      </c>
      <c r="F55" s="41" t="s">
        <v>60</v>
      </c>
      <c r="G55" s="40" t="s">
        <v>53</v>
      </c>
      <c r="H55" s="128">
        <v>0.08</v>
      </c>
      <c r="I55" s="125">
        <v>248.08</v>
      </c>
      <c r="J55" s="125">
        <f>ROUND(H55*I55,2)</f>
        <v>19.85</v>
      </c>
    </row>
    <row r="56" spans="2:10" ht="13.5">
      <c r="B56" s="40" t="s">
        <v>395</v>
      </c>
      <c r="C56" s="40" t="s">
        <v>7</v>
      </c>
      <c r="D56" s="40" t="s">
        <v>24</v>
      </c>
      <c r="E56" s="49">
        <v>88316</v>
      </c>
      <c r="F56" s="41" t="s">
        <v>37</v>
      </c>
      <c r="G56" s="40" t="s">
        <v>33</v>
      </c>
      <c r="H56" s="128">
        <v>0.32</v>
      </c>
      <c r="I56" s="125">
        <v>16.57</v>
      </c>
      <c r="J56" s="125">
        <f>ROUND(H56*I56,2)</f>
        <v>5.3</v>
      </c>
    </row>
    <row r="57" spans="2:10" ht="12.75">
      <c r="B57" s="42" t="s">
        <v>180</v>
      </c>
      <c r="C57" s="43" t="s">
        <v>6</v>
      </c>
      <c r="D57" s="44" t="s">
        <v>24</v>
      </c>
      <c r="E57" s="45" t="s">
        <v>61</v>
      </c>
      <c r="F57" s="46" t="s">
        <v>62</v>
      </c>
      <c r="G57" s="47" t="s">
        <v>56</v>
      </c>
      <c r="H57" s="129">
        <v>1</v>
      </c>
      <c r="I57" s="130"/>
      <c r="J57" s="131">
        <f>ROUND(SUM(J58:J59),2)</f>
        <v>22.58</v>
      </c>
    </row>
    <row r="58" spans="2:10" ht="13.5">
      <c r="B58" s="40" t="s">
        <v>181</v>
      </c>
      <c r="C58" s="40" t="s">
        <v>6</v>
      </c>
      <c r="D58" s="40" t="s">
        <v>28</v>
      </c>
      <c r="E58" s="40" t="s">
        <v>63</v>
      </c>
      <c r="F58" s="41" t="s">
        <v>64</v>
      </c>
      <c r="G58" s="40" t="s">
        <v>33</v>
      </c>
      <c r="H58" s="128">
        <v>0.24</v>
      </c>
      <c r="I58" s="125">
        <v>44.39</v>
      </c>
      <c r="J58" s="125">
        <f>ROUND(H58*I58,2)</f>
        <v>10.65</v>
      </c>
    </row>
    <row r="59" spans="2:10" ht="13.5">
      <c r="B59" s="40" t="s">
        <v>182</v>
      </c>
      <c r="C59" s="40" t="s">
        <v>7</v>
      </c>
      <c r="D59" s="40" t="s">
        <v>24</v>
      </c>
      <c r="E59" s="40">
        <v>88316</v>
      </c>
      <c r="F59" s="41" t="s">
        <v>37</v>
      </c>
      <c r="G59" s="40" t="s">
        <v>33</v>
      </c>
      <c r="H59" s="128">
        <v>0.72</v>
      </c>
      <c r="I59" s="125">
        <v>16.57</v>
      </c>
      <c r="J59" s="125">
        <f>ROUND(H59*I59,2)</f>
        <v>11.93</v>
      </c>
    </row>
    <row r="60" spans="2:10" ht="12.75">
      <c r="B60" s="42" t="s">
        <v>183</v>
      </c>
      <c r="C60" s="43" t="s">
        <v>8</v>
      </c>
      <c r="D60" s="44" t="s">
        <v>24</v>
      </c>
      <c r="E60" s="45">
        <v>10033</v>
      </c>
      <c r="F60" s="46" t="s">
        <v>65</v>
      </c>
      <c r="G60" s="47" t="s">
        <v>36</v>
      </c>
      <c r="H60" s="129">
        <v>1</v>
      </c>
      <c r="I60" s="130"/>
      <c r="J60" s="131">
        <f>ROUND(SUM(J61:J61),2)</f>
        <v>45.97</v>
      </c>
    </row>
    <row r="61" spans="2:10" ht="13.5">
      <c r="B61" s="40" t="s">
        <v>184</v>
      </c>
      <c r="C61" s="40" t="s">
        <v>8</v>
      </c>
      <c r="D61" s="40" t="s">
        <v>28</v>
      </c>
      <c r="E61" s="49">
        <v>7962</v>
      </c>
      <c r="F61" s="41" t="s">
        <v>66</v>
      </c>
      <c r="G61" s="40" t="s">
        <v>26</v>
      </c>
      <c r="H61" s="128">
        <v>0.2</v>
      </c>
      <c r="I61" s="125">
        <v>229.83</v>
      </c>
      <c r="J61" s="125">
        <f>ROUND(H61*I61,2)</f>
        <v>45.97</v>
      </c>
    </row>
    <row r="62" spans="2:10" ht="38.25">
      <c r="B62" s="42" t="s">
        <v>185</v>
      </c>
      <c r="C62" s="43" t="s">
        <v>7</v>
      </c>
      <c r="D62" s="44" t="s">
        <v>24</v>
      </c>
      <c r="E62" s="45">
        <v>87530</v>
      </c>
      <c r="F62" s="46" t="s">
        <v>67</v>
      </c>
      <c r="G62" s="37" t="s">
        <v>39</v>
      </c>
      <c r="H62" s="129">
        <v>1</v>
      </c>
      <c r="I62" s="126"/>
      <c r="J62" s="126">
        <f>ROUND(SUM(J63:J65),2)</f>
        <v>32.85</v>
      </c>
    </row>
    <row r="63" spans="2:10" ht="25.5">
      <c r="B63" s="40" t="s">
        <v>396</v>
      </c>
      <c r="C63" s="40" t="s">
        <v>7</v>
      </c>
      <c r="D63" s="40" t="s">
        <v>24</v>
      </c>
      <c r="E63" s="49">
        <v>87369</v>
      </c>
      <c r="F63" s="41" t="s">
        <v>68</v>
      </c>
      <c r="G63" s="40" t="s">
        <v>56</v>
      </c>
      <c r="H63" s="128">
        <v>0.0376</v>
      </c>
      <c r="I63" s="125">
        <v>538.07</v>
      </c>
      <c r="J63" s="125">
        <f>ROUND(H63*I63,2)</f>
        <v>20.23</v>
      </c>
    </row>
    <row r="64" spans="2:10" ht="13.5">
      <c r="B64" s="40" t="s">
        <v>397</v>
      </c>
      <c r="C64" s="40" t="s">
        <v>7</v>
      </c>
      <c r="D64" s="40" t="s">
        <v>24</v>
      </c>
      <c r="E64" s="49">
        <v>88309</v>
      </c>
      <c r="F64" s="41" t="s">
        <v>38</v>
      </c>
      <c r="G64" s="40" t="s">
        <v>33</v>
      </c>
      <c r="H64" s="128">
        <v>0.47</v>
      </c>
      <c r="I64" s="125">
        <v>20.82</v>
      </c>
      <c r="J64" s="125">
        <f>ROUND(H64*I64,2)</f>
        <v>9.79</v>
      </c>
    </row>
    <row r="65" spans="2:10" ht="13.5">
      <c r="B65" s="40" t="s">
        <v>398</v>
      </c>
      <c r="C65" s="40" t="s">
        <v>7</v>
      </c>
      <c r="D65" s="40" t="s">
        <v>24</v>
      </c>
      <c r="E65" s="49">
        <v>88316</v>
      </c>
      <c r="F65" s="41" t="s">
        <v>37</v>
      </c>
      <c r="G65" s="40" t="s">
        <v>33</v>
      </c>
      <c r="H65" s="128">
        <v>0.171</v>
      </c>
      <c r="I65" s="125">
        <v>16.57</v>
      </c>
      <c r="J65" s="125">
        <f>ROUND(H65*I65,2)</f>
        <v>2.83</v>
      </c>
    </row>
    <row r="66" spans="2:10" ht="38.25">
      <c r="B66" s="42" t="s">
        <v>186</v>
      </c>
      <c r="C66" s="43" t="s">
        <v>7</v>
      </c>
      <c r="D66" s="44" t="s">
        <v>30</v>
      </c>
      <c r="E66" s="45" t="s">
        <v>69</v>
      </c>
      <c r="F66" s="46" t="s">
        <v>70</v>
      </c>
      <c r="G66" s="37" t="s">
        <v>39</v>
      </c>
      <c r="H66" s="129">
        <v>1</v>
      </c>
      <c r="I66" s="126"/>
      <c r="J66" s="126">
        <f>ROUND(SUM(J67:J71),2)</f>
        <v>61.18</v>
      </c>
    </row>
    <row r="67" spans="2:10" ht="25.5">
      <c r="B67" s="40" t="s">
        <v>187</v>
      </c>
      <c r="C67" s="40" t="s">
        <v>7</v>
      </c>
      <c r="D67" s="40" t="s">
        <v>28</v>
      </c>
      <c r="E67" s="49" t="s">
        <v>71</v>
      </c>
      <c r="F67" s="41" t="s">
        <v>72</v>
      </c>
      <c r="G67" s="40" t="s">
        <v>39</v>
      </c>
      <c r="H67" s="128">
        <v>1.06</v>
      </c>
      <c r="I67" s="125">
        <v>30.4</v>
      </c>
      <c r="J67" s="125">
        <f>ROUND(H67*I67,2)</f>
        <v>32.22</v>
      </c>
    </row>
    <row r="68" spans="2:10" ht="13.5">
      <c r="B68" s="40" t="s">
        <v>188</v>
      </c>
      <c r="C68" s="40" t="s">
        <v>7</v>
      </c>
      <c r="D68" s="40" t="s">
        <v>28</v>
      </c>
      <c r="E68" s="49" t="s">
        <v>73</v>
      </c>
      <c r="F68" s="41" t="s">
        <v>74</v>
      </c>
      <c r="G68" s="40" t="s">
        <v>75</v>
      </c>
      <c r="H68" s="128">
        <v>4.46</v>
      </c>
      <c r="I68" s="125">
        <v>0.78</v>
      </c>
      <c r="J68" s="125">
        <f>ROUND(H68*I68,2)</f>
        <v>3.48</v>
      </c>
    </row>
    <row r="69" spans="2:10" ht="13.5">
      <c r="B69" s="40" t="s">
        <v>189</v>
      </c>
      <c r="C69" s="40" t="s">
        <v>7</v>
      </c>
      <c r="D69" s="40" t="s">
        <v>28</v>
      </c>
      <c r="E69" s="49" t="s">
        <v>76</v>
      </c>
      <c r="F69" s="41" t="s">
        <v>77</v>
      </c>
      <c r="G69" s="40" t="s">
        <v>75</v>
      </c>
      <c r="H69" s="128">
        <v>0.42</v>
      </c>
      <c r="I69" s="125">
        <v>4.58</v>
      </c>
      <c r="J69" s="125">
        <f>ROUND(H69*I69,2)</f>
        <v>1.92</v>
      </c>
    </row>
    <row r="70" spans="2:10" ht="13.5">
      <c r="B70" s="40" t="s">
        <v>399</v>
      </c>
      <c r="C70" s="40" t="s">
        <v>7</v>
      </c>
      <c r="D70" s="40" t="s">
        <v>30</v>
      </c>
      <c r="E70" s="49" t="s">
        <v>78</v>
      </c>
      <c r="F70" s="41" t="s">
        <v>79</v>
      </c>
      <c r="G70" s="40" t="s">
        <v>33</v>
      </c>
      <c r="H70" s="128">
        <v>0.8</v>
      </c>
      <c r="I70" s="125">
        <v>20.75</v>
      </c>
      <c r="J70" s="125">
        <f>ROUND(H70*I70,2)</f>
        <v>16.6</v>
      </c>
    </row>
    <row r="71" spans="2:10" ht="13.5">
      <c r="B71" s="40" t="s">
        <v>400</v>
      </c>
      <c r="C71" s="40" t="s">
        <v>7</v>
      </c>
      <c r="D71" s="40" t="s">
        <v>30</v>
      </c>
      <c r="E71" s="49" t="s">
        <v>41</v>
      </c>
      <c r="F71" s="41" t="s">
        <v>37</v>
      </c>
      <c r="G71" s="40" t="s">
        <v>33</v>
      </c>
      <c r="H71" s="128">
        <v>0.42</v>
      </c>
      <c r="I71" s="125">
        <v>16.57</v>
      </c>
      <c r="J71" s="125">
        <f>ROUND(H71*I71,2)</f>
        <v>6.96</v>
      </c>
    </row>
    <row r="72" spans="2:10" ht="13.5">
      <c r="B72" s="42" t="s">
        <v>190</v>
      </c>
      <c r="C72" s="43" t="s">
        <v>7</v>
      </c>
      <c r="D72" s="43" t="s">
        <v>30</v>
      </c>
      <c r="E72" s="45" t="s">
        <v>80</v>
      </c>
      <c r="F72" s="46" t="s">
        <v>81</v>
      </c>
      <c r="G72" s="37" t="s">
        <v>39</v>
      </c>
      <c r="H72" s="129">
        <v>1</v>
      </c>
      <c r="I72" s="126"/>
      <c r="J72" s="126">
        <f>ROUND(SUM(J73:J76),2)</f>
        <v>10.86</v>
      </c>
    </row>
    <row r="73" spans="2:10" ht="13.5">
      <c r="B73" s="40" t="s">
        <v>191</v>
      </c>
      <c r="C73" s="40" t="s">
        <v>7</v>
      </c>
      <c r="D73" s="40" t="s">
        <v>28</v>
      </c>
      <c r="E73" s="49" t="s">
        <v>82</v>
      </c>
      <c r="F73" s="41" t="s">
        <v>83</v>
      </c>
      <c r="G73" s="40" t="s">
        <v>26</v>
      </c>
      <c r="H73" s="128">
        <v>0.1</v>
      </c>
      <c r="I73" s="125">
        <v>0.77</v>
      </c>
      <c r="J73" s="125">
        <f>ROUND(H73*I73,2)</f>
        <v>0.08</v>
      </c>
    </row>
    <row r="74" spans="2:10" ht="13.5">
      <c r="B74" s="40" t="s">
        <v>192</v>
      </c>
      <c r="C74" s="40" t="s">
        <v>7</v>
      </c>
      <c r="D74" s="40" t="s">
        <v>28</v>
      </c>
      <c r="E74" s="49" t="s">
        <v>84</v>
      </c>
      <c r="F74" s="41" t="s">
        <v>85</v>
      </c>
      <c r="G74" s="40" t="s">
        <v>75</v>
      </c>
      <c r="H74" s="128">
        <v>0.9</v>
      </c>
      <c r="I74" s="125">
        <v>2.29</v>
      </c>
      <c r="J74" s="125">
        <f>ROUND(H74*I74,2)</f>
        <v>2.06</v>
      </c>
    </row>
    <row r="75" spans="2:10" ht="13.5">
      <c r="B75" s="40" t="s">
        <v>193</v>
      </c>
      <c r="C75" s="40" t="s">
        <v>7</v>
      </c>
      <c r="D75" s="40" t="s">
        <v>30</v>
      </c>
      <c r="E75" s="49" t="s">
        <v>86</v>
      </c>
      <c r="F75" s="41" t="s">
        <v>87</v>
      </c>
      <c r="G75" s="40" t="s">
        <v>33</v>
      </c>
      <c r="H75" s="128">
        <v>0.312</v>
      </c>
      <c r="I75" s="125">
        <v>21.9</v>
      </c>
      <c r="J75" s="125">
        <f>ROUND(H75*I75,2)</f>
        <v>6.83</v>
      </c>
    </row>
    <row r="76" spans="2:10" ht="13.5">
      <c r="B76" s="40" t="s">
        <v>194</v>
      </c>
      <c r="C76" s="40" t="s">
        <v>7</v>
      </c>
      <c r="D76" s="40" t="s">
        <v>30</v>
      </c>
      <c r="E76" s="49" t="s">
        <v>41</v>
      </c>
      <c r="F76" s="41" t="s">
        <v>37</v>
      </c>
      <c r="G76" s="40" t="s">
        <v>33</v>
      </c>
      <c r="H76" s="128">
        <v>0.114</v>
      </c>
      <c r="I76" s="125">
        <v>16.57</v>
      </c>
      <c r="J76" s="125">
        <f>ROUND(H76*I76,2)</f>
        <v>1.89</v>
      </c>
    </row>
    <row r="77" spans="2:10" ht="13.5">
      <c r="B77" s="42" t="s">
        <v>195</v>
      </c>
      <c r="C77" s="43" t="s">
        <v>7</v>
      </c>
      <c r="D77" s="43" t="s">
        <v>30</v>
      </c>
      <c r="E77" s="45" t="s">
        <v>88</v>
      </c>
      <c r="F77" s="46" t="s">
        <v>89</v>
      </c>
      <c r="G77" s="37" t="s">
        <v>39</v>
      </c>
      <c r="H77" s="129">
        <v>1</v>
      </c>
      <c r="I77" s="126"/>
      <c r="J77" s="126">
        <f>ROUND(SUM(J78:J80),2)</f>
        <v>2.21</v>
      </c>
    </row>
    <row r="78" spans="2:10" ht="13.5">
      <c r="B78" s="40" t="s">
        <v>196</v>
      </c>
      <c r="C78" s="40" t="s">
        <v>7</v>
      </c>
      <c r="D78" s="40" t="s">
        <v>28</v>
      </c>
      <c r="E78" s="49" t="s">
        <v>90</v>
      </c>
      <c r="F78" s="41" t="s">
        <v>91</v>
      </c>
      <c r="G78" s="40" t="s">
        <v>92</v>
      </c>
      <c r="H78" s="128">
        <v>0.16</v>
      </c>
      <c r="I78" s="125">
        <v>7.05</v>
      </c>
      <c r="J78" s="125">
        <f>ROUND(H78*I78,2)</f>
        <v>1.13</v>
      </c>
    </row>
    <row r="79" spans="2:10" ht="13.5">
      <c r="B79" s="40" t="s">
        <v>197</v>
      </c>
      <c r="C79" s="40" t="s">
        <v>7</v>
      </c>
      <c r="D79" s="40" t="s">
        <v>30</v>
      </c>
      <c r="E79" s="49" t="s">
        <v>86</v>
      </c>
      <c r="F79" s="41" t="s">
        <v>87</v>
      </c>
      <c r="G79" s="40" t="s">
        <v>33</v>
      </c>
      <c r="H79" s="128">
        <v>0.039</v>
      </c>
      <c r="I79" s="125">
        <v>21.9</v>
      </c>
      <c r="J79" s="125">
        <f>ROUND(H79*I79,2)</f>
        <v>0.85</v>
      </c>
    </row>
    <row r="80" spans="2:10" ht="13.5">
      <c r="B80" s="40" t="s">
        <v>198</v>
      </c>
      <c r="C80" s="40" t="s">
        <v>7</v>
      </c>
      <c r="D80" s="40" t="s">
        <v>30</v>
      </c>
      <c r="E80" s="49" t="s">
        <v>41</v>
      </c>
      <c r="F80" s="41" t="s">
        <v>37</v>
      </c>
      <c r="G80" s="40" t="s">
        <v>33</v>
      </c>
      <c r="H80" s="128">
        <v>0.014</v>
      </c>
      <c r="I80" s="125">
        <v>16.57</v>
      </c>
      <c r="J80" s="125">
        <f>ROUND(H80*I80,2)</f>
        <v>0.23</v>
      </c>
    </row>
    <row r="81" spans="2:10" ht="25.5">
      <c r="B81" s="42" t="s">
        <v>199</v>
      </c>
      <c r="C81" s="43" t="s">
        <v>7</v>
      </c>
      <c r="D81" s="43" t="s">
        <v>30</v>
      </c>
      <c r="E81" s="45" t="s">
        <v>93</v>
      </c>
      <c r="F81" s="46" t="s">
        <v>94</v>
      </c>
      <c r="G81" s="37" t="s">
        <v>39</v>
      </c>
      <c r="H81" s="129">
        <v>1</v>
      </c>
      <c r="I81" s="126"/>
      <c r="J81" s="126">
        <f>ROUND(SUM(J82:J84),2)</f>
        <v>10.81</v>
      </c>
    </row>
    <row r="82" spans="2:10" ht="13.5">
      <c r="B82" s="40" t="s">
        <v>200</v>
      </c>
      <c r="C82" s="40" t="s">
        <v>7</v>
      </c>
      <c r="D82" s="40" t="s">
        <v>28</v>
      </c>
      <c r="E82" s="49" t="s">
        <v>95</v>
      </c>
      <c r="F82" s="41" t="s">
        <v>96</v>
      </c>
      <c r="G82" s="40" t="s">
        <v>92</v>
      </c>
      <c r="H82" s="142" t="s">
        <v>97</v>
      </c>
      <c r="I82" s="125">
        <v>16.88</v>
      </c>
      <c r="J82" s="125">
        <f>ROUND(H82*I82,2)</f>
        <v>5.57</v>
      </c>
    </row>
    <row r="83" spans="2:10" ht="13.5">
      <c r="B83" s="40" t="s">
        <v>201</v>
      </c>
      <c r="C83" s="40" t="s">
        <v>7</v>
      </c>
      <c r="D83" s="40" t="s">
        <v>30</v>
      </c>
      <c r="E83" s="49" t="s">
        <v>86</v>
      </c>
      <c r="F83" s="41" t="s">
        <v>87</v>
      </c>
      <c r="G83" s="40" t="s">
        <v>33</v>
      </c>
      <c r="H83" s="142" t="s">
        <v>98</v>
      </c>
      <c r="I83" s="125">
        <v>21.9</v>
      </c>
      <c r="J83" s="125">
        <f>ROUND(H83*I83,2)</f>
        <v>4.1</v>
      </c>
    </row>
    <row r="84" spans="2:10" ht="13.5">
      <c r="B84" s="40" t="s">
        <v>202</v>
      </c>
      <c r="C84" s="40" t="s">
        <v>7</v>
      </c>
      <c r="D84" s="40" t="s">
        <v>30</v>
      </c>
      <c r="E84" s="49" t="s">
        <v>41</v>
      </c>
      <c r="F84" s="41" t="s">
        <v>37</v>
      </c>
      <c r="G84" s="40" t="s">
        <v>33</v>
      </c>
      <c r="H84" s="142" t="s">
        <v>99</v>
      </c>
      <c r="I84" s="125">
        <v>16.57</v>
      </c>
      <c r="J84" s="125">
        <f>ROUND(H84*I84,2)</f>
        <v>1.14</v>
      </c>
    </row>
    <row r="85" spans="2:10" ht="25.5">
      <c r="B85" s="42" t="s">
        <v>203</v>
      </c>
      <c r="C85" s="43" t="s">
        <v>7</v>
      </c>
      <c r="D85" s="44" t="s">
        <v>24</v>
      </c>
      <c r="E85" s="45">
        <v>88431</v>
      </c>
      <c r="F85" s="46" t="s">
        <v>100</v>
      </c>
      <c r="G85" s="37" t="s">
        <v>39</v>
      </c>
      <c r="H85" s="129">
        <v>1</v>
      </c>
      <c r="I85" s="126"/>
      <c r="J85" s="126">
        <f>ROUND(SUM(J86:J88),2)</f>
        <v>15.71</v>
      </c>
    </row>
    <row r="86" spans="2:10" ht="13.5">
      <c r="B86" s="40" t="s">
        <v>204</v>
      </c>
      <c r="C86" s="40" t="s">
        <v>7</v>
      </c>
      <c r="D86" s="40" t="s">
        <v>28</v>
      </c>
      <c r="E86" s="49">
        <v>38877</v>
      </c>
      <c r="F86" s="41" t="s">
        <v>101</v>
      </c>
      <c r="G86" s="40" t="s">
        <v>75</v>
      </c>
      <c r="H86" s="128">
        <v>1.938</v>
      </c>
      <c r="I86" s="125">
        <v>4.03</v>
      </c>
      <c r="J86" s="125">
        <f>ROUND(H86*I86,2)</f>
        <v>7.81</v>
      </c>
    </row>
    <row r="87" spans="2:10" ht="13.5">
      <c r="B87" s="40" t="s">
        <v>205</v>
      </c>
      <c r="C87" s="40" t="s">
        <v>7</v>
      </c>
      <c r="D87" s="40" t="s">
        <v>24</v>
      </c>
      <c r="E87" s="49">
        <v>88310</v>
      </c>
      <c r="F87" s="41" t="s">
        <v>87</v>
      </c>
      <c r="G87" s="40" t="s">
        <v>33</v>
      </c>
      <c r="H87" s="128">
        <v>0.303</v>
      </c>
      <c r="I87" s="125">
        <v>21.9</v>
      </c>
      <c r="J87" s="125">
        <f>ROUND(H87*I87,2)</f>
        <v>6.64</v>
      </c>
    </row>
    <row r="88" spans="2:10" ht="13.5">
      <c r="B88" s="40" t="s">
        <v>206</v>
      </c>
      <c r="C88" s="40" t="s">
        <v>7</v>
      </c>
      <c r="D88" s="40" t="s">
        <v>24</v>
      </c>
      <c r="E88" s="49">
        <v>88316</v>
      </c>
      <c r="F88" s="41" t="s">
        <v>37</v>
      </c>
      <c r="G88" s="40" t="s">
        <v>33</v>
      </c>
      <c r="H88" s="128">
        <v>0.076</v>
      </c>
      <c r="I88" s="125">
        <v>16.57</v>
      </c>
      <c r="J88" s="125">
        <f>ROUND(H88*I88,2)</f>
        <v>1.26</v>
      </c>
    </row>
    <row r="89" spans="2:10" ht="13.5">
      <c r="B89" s="42" t="s">
        <v>207</v>
      </c>
      <c r="C89" s="43" t="s">
        <v>8</v>
      </c>
      <c r="D89" s="44" t="s">
        <v>24</v>
      </c>
      <c r="E89" s="45">
        <v>2454</v>
      </c>
      <c r="F89" s="46" t="s">
        <v>102</v>
      </c>
      <c r="G89" s="37" t="s">
        <v>103</v>
      </c>
      <c r="H89" s="127">
        <v>1</v>
      </c>
      <c r="I89" s="126"/>
      <c r="J89" s="126">
        <f>ROUND(SUM(J90:J90),2)</f>
        <v>0.4</v>
      </c>
    </row>
    <row r="90" spans="2:10" ht="13.5">
      <c r="B90" s="40" t="s">
        <v>208</v>
      </c>
      <c r="C90" s="40" t="s">
        <v>8</v>
      </c>
      <c r="D90" s="40" t="s">
        <v>28</v>
      </c>
      <c r="E90" s="49">
        <v>160</v>
      </c>
      <c r="F90" s="41" t="s">
        <v>104</v>
      </c>
      <c r="G90" s="40" t="s">
        <v>105</v>
      </c>
      <c r="H90" s="128">
        <v>1</v>
      </c>
      <c r="I90" s="125">
        <v>0.4</v>
      </c>
      <c r="J90" s="125">
        <f>ROUND(H90*I90,2)</f>
        <v>0.4</v>
      </c>
    </row>
    <row r="91" spans="2:10" ht="13.5">
      <c r="B91" s="28" t="s">
        <v>209</v>
      </c>
      <c r="C91" s="28"/>
      <c r="D91" s="28"/>
      <c r="E91" s="28"/>
      <c r="F91" s="28" t="s">
        <v>110</v>
      </c>
      <c r="G91" s="28"/>
      <c r="H91" s="137"/>
      <c r="I91" s="138"/>
      <c r="J91" s="138"/>
    </row>
    <row r="92" spans="2:10" ht="13.5">
      <c r="B92" s="37" t="s">
        <v>210</v>
      </c>
      <c r="C92" s="37"/>
      <c r="D92" s="37"/>
      <c r="E92" s="37"/>
      <c r="F92" s="38" t="s">
        <v>110</v>
      </c>
      <c r="G92" s="37"/>
      <c r="H92" s="127"/>
      <c r="I92" s="126"/>
      <c r="J92" s="126"/>
    </row>
    <row r="93" spans="2:10" ht="25.5">
      <c r="B93" s="37" t="s">
        <v>211</v>
      </c>
      <c r="C93" s="37" t="s">
        <v>7</v>
      </c>
      <c r="D93" s="37" t="s">
        <v>24</v>
      </c>
      <c r="E93" s="37" t="s">
        <v>111</v>
      </c>
      <c r="F93" s="38" t="s">
        <v>112</v>
      </c>
      <c r="G93" s="37" t="s">
        <v>54</v>
      </c>
      <c r="H93" s="126">
        <v>1</v>
      </c>
      <c r="I93" s="126"/>
      <c r="J93" s="126">
        <f>ROUND(SUM(J94:J96),2)</f>
        <v>49.73</v>
      </c>
    </row>
    <row r="94" spans="2:10" ht="13.5">
      <c r="B94" s="40" t="s">
        <v>212</v>
      </c>
      <c r="C94" s="40" t="s">
        <v>7</v>
      </c>
      <c r="D94" s="51" t="s">
        <v>24</v>
      </c>
      <c r="E94" s="49" t="s">
        <v>113</v>
      </c>
      <c r="F94" s="41" t="s">
        <v>114</v>
      </c>
      <c r="G94" s="52" t="s">
        <v>33</v>
      </c>
      <c r="H94" s="128">
        <v>0.0337</v>
      </c>
      <c r="I94" s="125">
        <v>17.25</v>
      </c>
      <c r="J94" s="125">
        <f>ROUND(H94*I94,2)</f>
        <v>0.58</v>
      </c>
    </row>
    <row r="95" spans="2:10" ht="13.5">
      <c r="B95" s="40" t="s">
        <v>213</v>
      </c>
      <c r="C95" s="40" t="s">
        <v>7</v>
      </c>
      <c r="D95" s="51" t="s">
        <v>24</v>
      </c>
      <c r="E95" s="49" t="s">
        <v>115</v>
      </c>
      <c r="F95" s="41" t="s">
        <v>107</v>
      </c>
      <c r="G95" s="52" t="s">
        <v>33</v>
      </c>
      <c r="H95" s="128">
        <v>0.0337</v>
      </c>
      <c r="I95" s="125">
        <v>21.02</v>
      </c>
      <c r="J95" s="125">
        <f>ROUND(H95*I95,2)</f>
        <v>0.71</v>
      </c>
    </row>
    <row r="96" spans="2:10" ht="13.5">
      <c r="B96" s="40" t="s">
        <v>214</v>
      </c>
      <c r="C96" s="40" t="s">
        <v>7</v>
      </c>
      <c r="D96" s="51" t="s">
        <v>28</v>
      </c>
      <c r="E96" s="49" t="s">
        <v>116</v>
      </c>
      <c r="F96" s="41" t="s">
        <v>117</v>
      </c>
      <c r="G96" s="52" t="s">
        <v>54</v>
      </c>
      <c r="H96" s="128">
        <v>1.1</v>
      </c>
      <c r="I96" s="125">
        <v>44.04</v>
      </c>
      <c r="J96" s="125">
        <f>ROUND(H96*I96,2)</f>
        <v>48.44</v>
      </c>
    </row>
    <row r="97" spans="2:10" ht="25.5">
      <c r="B97" s="37" t="s">
        <v>215</v>
      </c>
      <c r="C97" s="37" t="s">
        <v>7</v>
      </c>
      <c r="D97" s="37" t="s">
        <v>24</v>
      </c>
      <c r="E97" s="37" t="s">
        <v>118</v>
      </c>
      <c r="F97" s="38" t="s">
        <v>119</v>
      </c>
      <c r="G97" s="37" t="s">
        <v>54</v>
      </c>
      <c r="H97" s="127">
        <v>1</v>
      </c>
      <c r="I97" s="126"/>
      <c r="J97" s="126">
        <f>ROUND(SUM(J98:J101),2)</f>
        <v>47.11</v>
      </c>
    </row>
    <row r="98" spans="2:10" ht="13.5">
      <c r="B98" s="40" t="s">
        <v>216</v>
      </c>
      <c r="C98" s="40" t="s">
        <v>7</v>
      </c>
      <c r="D98" s="40" t="s">
        <v>24</v>
      </c>
      <c r="E98" s="49" t="s">
        <v>113</v>
      </c>
      <c r="F98" s="41" t="s">
        <v>114</v>
      </c>
      <c r="G98" s="40" t="s">
        <v>33</v>
      </c>
      <c r="H98" s="128">
        <v>0.2533</v>
      </c>
      <c r="I98" s="125">
        <v>17.25</v>
      </c>
      <c r="J98" s="125">
        <f>ROUND(H98*I98,2)</f>
        <v>4.37</v>
      </c>
    </row>
    <row r="99" spans="2:10" ht="13.5">
      <c r="B99" s="40" t="s">
        <v>217</v>
      </c>
      <c r="C99" s="40" t="s">
        <v>7</v>
      </c>
      <c r="D99" s="40" t="s">
        <v>24</v>
      </c>
      <c r="E99" s="49" t="s">
        <v>115</v>
      </c>
      <c r="F99" s="41" t="s">
        <v>107</v>
      </c>
      <c r="G99" s="40" t="s">
        <v>33</v>
      </c>
      <c r="H99" s="128">
        <v>0.2533</v>
      </c>
      <c r="I99" s="125">
        <v>21.02</v>
      </c>
      <c r="J99" s="125">
        <f>ROUND(H99*I99,2)</f>
        <v>5.32</v>
      </c>
    </row>
    <row r="100" spans="2:10" ht="13.5">
      <c r="B100" s="40" t="s">
        <v>218</v>
      </c>
      <c r="C100" s="40" t="s">
        <v>7</v>
      </c>
      <c r="D100" s="40" t="s">
        <v>28</v>
      </c>
      <c r="E100" s="49">
        <v>7572</v>
      </c>
      <c r="F100" s="41" t="s">
        <v>120</v>
      </c>
      <c r="G100" s="40" t="s">
        <v>26</v>
      </c>
      <c r="H100" s="128">
        <v>0.5</v>
      </c>
      <c r="I100" s="125">
        <v>8.44</v>
      </c>
      <c r="J100" s="125">
        <f>ROUND(H100*I100,2)</f>
        <v>4.22</v>
      </c>
    </row>
    <row r="101" spans="2:10" ht="13.5">
      <c r="B101" s="40" t="s">
        <v>219</v>
      </c>
      <c r="C101" s="40" t="s">
        <v>7</v>
      </c>
      <c r="D101" s="40" t="s">
        <v>28</v>
      </c>
      <c r="E101" s="49" t="s">
        <v>121</v>
      </c>
      <c r="F101" s="41" t="s">
        <v>122</v>
      </c>
      <c r="G101" s="40" t="s">
        <v>54</v>
      </c>
      <c r="H101" s="128">
        <v>1.05</v>
      </c>
      <c r="I101" s="125">
        <v>31.62</v>
      </c>
      <c r="J101" s="125">
        <f>ROUND(H101*I101,2)</f>
        <v>33.2</v>
      </c>
    </row>
    <row r="102" spans="2:10" ht="13.5">
      <c r="B102" s="37" t="s">
        <v>220</v>
      </c>
      <c r="C102" s="37" t="s">
        <v>7</v>
      </c>
      <c r="D102" s="37" t="s">
        <v>24</v>
      </c>
      <c r="E102" s="37" t="s">
        <v>123</v>
      </c>
      <c r="F102" s="38" t="s">
        <v>124</v>
      </c>
      <c r="G102" s="37" t="s">
        <v>26</v>
      </c>
      <c r="H102" s="127">
        <v>1</v>
      </c>
      <c r="I102" s="126"/>
      <c r="J102" s="126">
        <f>ROUND(SUM(J103:J105),2)</f>
        <v>65.13</v>
      </c>
    </row>
    <row r="103" spans="2:10" ht="13.5">
      <c r="B103" s="40" t="s">
        <v>221</v>
      </c>
      <c r="C103" s="40" t="s">
        <v>7</v>
      </c>
      <c r="D103" s="40" t="s">
        <v>24</v>
      </c>
      <c r="E103" s="49" t="s">
        <v>113</v>
      </c>
      <c r="F103" s="41" t="s">
        <v>114</v>
      </c>
      <c r="G103" s="40" t="s">
        <v>33</v>
      </c>
      <c r="H103" s="128">
        <v>0.2531</v>
      </c>
      <c r="I103" s="125">
        <v>17.25</v>
      </c>
      <c r="J103" s="125">
        <f>ROUND(H103*I103,2)</f>
        <v>4.37</v>
      </c>
    </row>
    <row r="104" spans="2:10" ht="13.5">
      <c r="B104" s="40" t="s">
        <v>222</v>
      </c>
      <c r="C104" s="40" t="s">
        <v>7</v>
      </c>
      <c r="D104" s="40" t="s">
        <v>24</v>
      </c>
      <c r="E104" s="49" t="s">
        <v>115</v>
      </c>
      <c r="F104" s="41" t="s">
        <v>107</v>
      </c>
      <c r="G104" s="40" t="s">
        <v>33</v>
      </c>
      <c r="H104" s="128">
        <v>0.2531</v>
      </c>
      <c r="I104" s="125">
        <v>21.02</v>
      </c>
      <c r="J104" s="125">
        <f>ROUND(H104*I104,2)</f>
        <v>5.32</v>
      </c>
    </row>
    <row r="105" spans="2:10" ht="25.5">
      <c r="B105" s="40" t="s">
        <v>223</v>
      </c>
      <c r="C105" s="40" t="s">
        <v>7</v>
      </c>
      <c r="D105" s="40" t="s">
        <v>28</v>
      </c>
      <c r="E105" s="49" t="s">
        <v>125</v>
      </c>
      <c r="F105" s="41" t="s">
        <v>126</v>
      </c>
      <c r="G105" s="40" t="s">
        <v>26</v>
      </c>
      <c r="H105" s="128">
        <v>1</v>
      </c>
      <c r="I105" s="125">
        <v>55.44</v>
      </c>
      <c r="J105" s="125">
        <f>ROUND(H105*I105,2)</f>
        <v>55.44</v>
      </c>
    </row>
    <row r="106" spans="2:10" ht="13.5">
      <c r="B106" s="37" t="s">
        <v>224</v>
      </c>
      <c r="C106" s="37" t="s">
        <v>7</v>
      </c>
      <c r="D106" s="37" t="s">
        <v>24</v>
      </c>
      <c r="E106" s="37" t="s">
        <v>127</v>
      </c>
      <c r="F106" s="38" t="s">
        <v>128</v>
      </c>
      <c r="G106" s="37" t="s">
        <v>26</v>
      </c>
      <c r="H106" s="127">
        <v>1</v>
      </c>
      <c r="I106" s="126"/>
      <c r="J106" s="126">
        <f>ROUND(SUM(J107:J109),2)</f>
        <v>25.01</v>
      </c>
    </row>
    <row r="107" spans="2:10" ht="13.5">
      <c r="B107" s="40" t="s">
        <v>225</v>
      </c>
      <c r="C107" s="40" t="s">
        <v>7</v>
      </c>
      <c r="D107" s="40" t="s">
        <v>24</v>
      </c>
      <c r="E107" s="49" t="s">
        <v>113</v>
      </c>
      <c r="F107" s="41" t="s">
        <v>114</v>
      </c>
      <c r="G107" s="40" t="s">
        <v>33</v>
      </c>
      <c r="H107" s="128">
        <v>0.4</v>
      </c>
      <c r="I107" s="125">
        <v>17.25</v>
      </c>
      <c r="J107" s="125">
        <f>ROUND(H107*I107,2)</f>
        <v>6.9</v>
      </c>
    </row>
    <row r="108" spans="2:10" ht="13.5">
      <c r="B108" s="40" t="s">
        <v>226</v>
      </c>
      <c r="C108" s="40" t="s">
        <v>7</v>
      </c>
      <c r="D108" s="40" t="s">
        <v>24</v>
      </c>
      <c r="E108" s="49" t="s">
        <v>115</v>
      </c>
      <c r="F108" s="41" t="s">
        <v>107</v>
      </c>
      <c r="G108" s="40" t="s">
        <v>33</v>
      </c>
      <c r="H108" s="128">
        <v>0.4</v>
      </c>
      <c r="I108" s="125">
        <v>21.02</v>
      </c>
      <c r="J108" s="125">
        <f>ROUND(H108*I108,2)</f>
        <v>8.41</v>
      </c>
    </row>
    <row r="109" spans="2:10" ht="13.5">
      <c r="B109" s="40" t="s">
        <v>227</v>
      </c>
      <c r="C109" s="40" t="s">
        <v>7</v>
      </c>
      <c r="D109" s="40" t="s">
        <v>28</v>
      </c>
      <c r="E109" s="49" t="s">
        <v>129</v>
      </c>
      <c r="F109" s="41" t="s">
        <v>130</v>
      </c>
      <c r="G109" s="40" t="s">
        <v>26</v>
      </c>
      <c r="H109" s="128">
        <v>1</v>
      </c>
      <c r="I109" s="125">
        <v>9.7</v>
      </c>
      <c r="J109" s="125">
        <f>ROUND(H109*I109,2)</f>
        <v>9.7</v>
      </c>
    </row>
    <row r="110" spans="2:10" ht="13.5">
      <c r="B110" s="37" t="s">
        <v>228</v>
      </c>
      <c r="C110" s="37" t="s">
        <v>7</v>
      </c>
      <c r="D110" s="37" t="s">
        <v>24</v>
      </c>
      <c r="E110" s="37" t="s">
        <v>131</v>
      </c>
      <c r="F110" s="38" t="s">
        <v>132</v>
      </c>
      <c r="G110" s="37" t="s">
        <v>26</v>
      </c>
      <c r="H110" s="127">
        <v>1</v>
      </c>
      <c r="I110" s="126"/>
      <c r="J110" s="126">
        <f>ROUND(SUM(J111:J113),2)</f>
        <v>18.56</v>
      </c>
    </row>
    <row r="111" spans="2:10" ht="13.5">
      <c r="B111" s="40" t="s">
        <v>229</v>
      </c>
      <c r="C111" s="40" t="s">
        <v>7</v>
      </c>
      <c r="D111" s="40" t="s">
        <v>24</v>
      </c>
      <c r="E111" s="49" t="s">
        <v>113</v>
      </c>
      <c r="F111" s="41" t="s">
        <v>114</v>
      </c>
      <c r="G111" s="40" t="s">
        <v>33</v>
      </c>
      <c r="H111" s="128">
        <v>0.3</v>
      </c>
      <c r="I111" s="125">
        <v>17.25</v>
      </c>
      <c r="J111" s="125">
        <f>ROUND(H111*I111,2)</f>
        <v>5.18</v>
      </c>
    </row>
    <row r="112" spans="2:10" ht="13.5">
      <c r="B112" s="40" t="s">
        <v>230</v>
      </c>
      <c r="C112" s="40" t="s">
        <v>7</v>
      </c>
      <c r="D112" s="40" t="s">
        <v>24</v>
      </c>
      <c r="E112" s="49" t="s">
        <v>115</v>
      </c>
      <c r="F112" s="41" t="s">
        <v>107</v>
      </c>
      <c r="G112" s="40" t="s">
        <v>33</v>
      </c>
      <c r="H112" s="128">
        <v>0.3</v>
      </c>
      <c r="I112" s="125">
        <v>21.02</v>
      </c>
      <c r="J112" s="125">
        <f>ROUND(H112*I112,2)</f>
        <v>6.31</v>
      </c>
    </row>
    <row r="113" spans="2:10" ht="13.5">
      <c r="B113" s="40" t="s">
        <v>231</v>
      </c>
      <c r="C113" s="40" t="s">
        <v>6</v>
      </c>
      <c r="D113" s="40" t="s">
        <v>28</v>
      </c>
      <c r="E113" s="49" t="s">
        <v>133</v>
      </c>
      <c r="F113" s="41" t="s">
        <v>134</v>
      </c>
      <c r="G113" s="40" t="s">
        <v>26</v>
      </c>
      <c r="H113" s="128">
        <v>1</v>
      </c>
      <c r="I113" s="125">
        <v>7.07</v>
      </c>
      <c r="J113" s="125">
        <f>ROUND(H113*I113,2)</f>
        <v>7.07</v>
      </c>
    </row>
    <row r="114" spans="2:10" ht="13.5">
      <c r="B114" s="37" t="s">
        <v>232</v>
      </c>
      <c r="C114" s="37" t="s">
        <v>9</v>
      </c>
      <c r="D114" s="37" t="s">
        <v>24</v>
      </c>
      <c r="E114" s="53" t="s">
        <v>31</v>
      </c>
      <c r="F114" s="38" t="s">
        <v>135</v>
      </c>
      <c r="G114" s="37" t="s">
        <v>54</v>
      </c>
      <c r="H114" s="127">
        <v>1</v>
      </c>
      <c r="I114" s="126"/>
      <c r="J114" s="126">
        <f>ROUND(SUM(J115:J118),2)</f>
        <v>21.72</v>
      </c>
    </row>
    <row r="115" spans="2:10" ht="13.5">
      <c r="B115" s="40" t="s">
        <v>233</v>
      </c>
      <c r="C115" s="40" t="s">
        <v>7</v>
      </c>
      <c r="D115" s="50" t="s">
        <v>24</v>
      </c>
      <c r="E115" s="49" t="s">
        <v>113</v>
      </c>
      <c r="F115" s="41" t="s">
        <v>114</v>
      </c>
      <c r="G115" s="40" t="s">
        <v>33</v>
      </c>
      <c r="H115" s="128">
        <v>0.18</v>
      </c>
      <c r="I115" s="125">
        <v>17.25</v>
      </c>
      <c r="J115" s="125">
        <f>ROUND(H115*I115,2)</f>
        <v>3.11</v>
      </c>
    </row>
    <row r="116" spans="2:10" ht="13.5">
      <c r="B116" s="40" t="s">
        <v>234</v>
      </c>
      <c r="C116" s="40" t="s">
        <v>7</v>
      </c>
      <c r="D116" s="50" t="s">
        <v>24</v>
      </c>
      <c r="E116" s="49" t="s">
        <v>115</v>
      </c>
      <c r="F116" s="41" t="s">
        <v>107</v>
      </c>
      <c r="G116" s="40" t="s">
        <v>33</v>
      </c>
      <c r="H116" s="128">
        <v>0.18</v>
      </c>
      <c r="I116" s="125">
        <v>21.02</v>
      </c>
      <c r="J116" s="125">
        <f>ROUND(H116*I116,2)</f>
        <v>3.78</v>
      </c>
    </row>
    <row r="117" spans="2:10" ht="13.5">
      <c r="B117" s="40" t="s">
        <v>235</v>
      </c>
      <c r="C117" s="40" t="s">
        <v>8</v>
      </c>
      <c r="D117" s="50" t="s">
        <v>28</v>
      </c>
      <c r="E117" s="49" t="s">
        <v>136</v>
      </c>
      <c r="F117" s="41" t="s">
        <v>137</v>
      </c>
      <c r="G117" s="40" t="s">
        <v>54</v>
      </c>
      <c r="H117" s="128">
        <v>1.01</v>
      </c>
      <c r="I117" s="125">
        <v>12.9</v>
      </c>
      <c r="J117" s="125">
        <f>ROUND(H117*I117,2)</f>
        <v>13.03</v>
      </c>
    </row>
    <row r="118" spans="2:10" ht="25.5">
      <c r="B118" s="40" t="s">
        <v>236</v>
      </c>
      <c r="C118" s="40" t="s">
        <v>7</v>
      </c>
      <c r="D118" s="50" t="s">
        <v>28</v>
      </c>
      <c r="E118" s="49">
        <v>4350</v>
      </c>
      <c r="F118" s="41" t="s">
        <v>109</v>
      </c>
      <c r="G118" s="40" t="s">
        <v>26</v>
      </c>
      <c r="H118" s="128">
        <v>2</v>
      </c>
      <c r="I118" s="125">
        <v>0.9</v>
      </c>
      <c r="J118" s="125">
        <f>ROUND(H118*I118,2)</f>
        <v>1.8</v>
      </c>
    </row>
    <row r="119" spans="2:10" ht="25.5">
      <c r="B119" s="37" t="s">
        <v>237</v>
      </c>
      <c r="C119" s="37" t="s">
        <v>7</v>
      </c>
      <c r="D119" s="37" t="s">
        <v>24</v>
      </c>
      <c r="E119" s="53" t="s">
        <v>139</v>
      </c>
      <c r="F119" s="38" t="s">
        <v>140</v>
      </c>
      <c r="G119" s="37" t="s">
        <v>141</v>
      </c>
      <c r="H119" s="127">
        <v>1</v>
      </c>
      <c r="I119" s="126"/>
      <c r="J119" s="126">
        <f>ROUND(SUM(J120:J123),2)</f>
        <v>46.14</v>
      </c>
    </row>
    <row r="120" spans="2:10" ht="13.5">
      <c r="B120" s="40" t="s">
        <v>238</v>
      </c>
      <c r="C120" s="40" t="s">
        <v>7</v>
      </c>
      <c r="D120" s="40" t="s">
        <v>24</v>
      </c>
      <c r="E120" s="49" t="s">
        <v>142</v>
      </c>
      <c r="F120" s="41" t="s">
        <v>37</v>
      </c>
      <c r="G120" s="40" t="s">
        <v>33</v>
      </c>
      <c r="H120" s="128">
        <v>0.1693</v>
      </c>
      <c r="I120" s="125">
        <v>20.82</v>
      </c>
      <c r="J120" s="125">
        <f>ROUND(H120*I120,2)</f>
        <v>3.52</v>
      </c>
    </row>
    <row r="121" spans="2:10" ht="13.5">
      <c r="B121" s="40" t="s">
        <v>239</v>
      </c>
      <c r="C121" s="40" t="s">
        <v>7</v>
      </c>
      <c r="D121" s="40" t="s">
        <v>24</v>
      </c>
      <c r="E121" s="49" t="s">
        <v>143</v>
      </c>
      <c r="F121" s="41" t="s">
        <v>38</v>
      </c>
      <c r="G121" s="40" t="s">
        <v>33</v>
      </c>
      <c r="H121" s="128">
        <v>0.1693</v>
      </c>
      <c r="I121" s="125">
        <v>16.57</v>
      </c>
      <c r="J121" s="125">
        <f>ROUND(H121*I121,2)</f>
        <v>2.81</v>
      </c>
    </row>
    <row r="122" spans="2:10" ht="25.5">
      <c r="B122" s="40" t="s">
        <v>240</v>
      </c>
      <c r="C122" s="40" t="s">
        <v>7</v>
      </c>
      <c r="D122" s="40" t="s">
        <v>24</v>
      </c>
      <c r="E122" s="49" t="s">
        <v>144</v>
      </c>
      <c r="F122" s="41" t="s">
        <v>145</v>
      </c>
      <c r="G122" s="40" t="s">
        <v>56</v>
      </c>
      <c r="H122" s="128">
        <v>0.0141</v>
      </c>
      <c r="I122" s="125">
        <v>172.5</v>
      </c>
      <c r="J122" s="125">
        <f>ROUND(H122*I122,2)</f>
        <v>2.43</v>
      </c>
    </row>
    <row r="123" spans="2:10" ht="13.5">
      <c r="B123" s="40" t="s">
        <v>241</v>
      </c>
      <c r="C123" s="40" t="s">
        <v>7</v>
      </c>
      <c r="D123" s="40" t="s">
        <v>28</v>
      </c>
      <c r="E123" s="49" t="s">
        <v>146</v>
      </c>
      <c r="F123" s="41" t="s">
        <v>147</v>
      </c>
      <c r="G123" s="40" t="s">
        <v>141</v>
      </c>
      <c r="H123" s="128">
        <v>1</v>
      </c>
      <c r="I123" s="125">
        <v>37.38</v>
      </c>
      <c r="J123" s="125">
        <f>ROUND(H123*I123,2)</f>
        <v>37.38</v>
      </c>
    </row>
    <row r="124" spans="2:10" ht="13.5">
      <c r="B124" s="28" t="s">
        <v>243</v>
      </c>
      <c r="C124" s="28"/>
      <c r="D124" s="28"/>
      <c r="E124" s="28"/>
      <c r="F124" s="29" t="s">
        <v>322</v>
      </c>
      <c r="G124" s="28"/>
      <c r="H124" s="137"/>
      <c r="I124" s="138"/>
      <c r="J124" s="138"/>
    </row>
    <row r="125" spans="2:10" ht="13.5">
      <c r="B125" s="37" t="s">
        <v>244</v>
      </c>
      <c r="C125" s="37"/>
      <c r="D125" s="37"/>
      <c r="E125" s="37"/>
      <c r="F125" s="38" t="s">
        <v>334</v>
      </c>
      <c r="G125" s="37"/>
      <c r="H125" s="127"/>
      <c r="I125" s="126"/>
      <c r="J125" s="126"/>
    </row>
    <row r="126" spans="2:10" ht="46.5" customHeight="1">
      <c r="B126" s="37" t="s">
        <v>245</v>
      </c>
      <c r="C126" s="37" t="s">
        <v>7</v>
      </c>
      <c r="D126" s="37" t="s">
        <v>24</v>
      </c>
      <c r="E126" s="53">
        <v>97668</v>
      </c>
      <c r="F126" s="38" t="s">
        <v>323</v>
      </c>
      <c r="G126" s="37" t="s">
        <v>54</v>
      </c>
      <c r="H126" s="127">
        <v>1</v>
      </c>
      <c r="I126" s="126"/>
      <c r="J126" s="126">
        <f>ROUND(SUM(J127:J129),2)</f>
        <v>9.12</v>
      </c>
    </row>
    <row r="127" spans="2:10" ht="13.5">
      <c r="B127" s="40" t="s">
        <v>249</v>
      </c>
      <c r="C127" s="40" t="s">
        <v>7</v>
      </c>
      <c r="D127" s="40" t="s">
        <v>24</v>
      </c>
      <c r="E127" s="49">
        <v>88247</v>
      </c>
      <c r="F127" s="41" t="s">
        <v>114</v>
      </c>
      <c r="G127" s="40" t="s">
        <v>33</v>
      </c>
      <c r="H127" s="128">
        <v>0.0945</v>
      </c>
      <c r="I127" s="125">
        <v>17.25</v>
      </c>
      <c r="J127" s="125">
        <f>ROUND(H127*I127,2)</f>
        <v>1.63</v>
      </c>
    </row>
    <row r="128" spans="2:10" ht="13.5">
      <c r="B128" s="40" t="s">
        <v>250</v>
      </c>
      <c r="C128" s="40" t="s">
        <v>7</v>
      </c>
      <c r="D128" s="40" t="s">
        <v>24</v>
      </c>
      <c r="E128" s="49">
        <v>88264</v>
      </c>
      <c r="F128" s="41" t="s">
        <v>107</v>
      </c>
      <c r="G128" s="40" t="s">
        <v>33</v>
      </c>
      <c r="H128" s="128">
        <v>0.0945</v>
      </c>
      <c r="I128" s="125">
        <v>21.02</v>
      </c>
      <c r="J128" s="125">
        <f>ROUND(H128*I128,2)</f>
        <v>1.99</v>
      </c>
    </row>
    <row r="129" spans="2:10" ht="25.5">
      <c r="B129" s="40" t="s">
        <v>251</v>
      </c>
      <c r="C129" s="40" t="s">
        <v>7</v>
      </c>
      <c r="D129" s="40" t="s">
        <v>28</v>
      </c>
      <c r="E129" s="49">
        <v>2446</v>
      </c>
      <c r="F129" s="41" t="s">
        <v>324</v>
      </c>
      <c r="G129" s="40" t="s">
        <v>54</v>
      </c>
      <c r="H129" s="128">
        <v>1.1</v>
      </c>
      <c r="I129" s="125">
        <v>5</v>
      </c>
      <c r="J129" s="125">
        <f>ROUND(H129*I129,2)</f>
        <v>5.5</v>
      </c>
    </row>
    <row r="130" spans="2:10" ht="13.5">
      <c r="B130" s="37" t="s">
        <v>246</v>
      </c>
      <c r="C130" s="37" t="s">
        <v>7</v>
      </c>
      <c r="D130" s="37" t="s">
        <v>24</v>
      </c>
      <c r="E130" s="53">
        <v>101562</v>
      </c>
      <c r="F130" s="38" t="s">
        <v>325</v>
      </c>
      <c r="G130" s="37" t="s">
        <v>54</v>
      </c>
      <c r="H130" s="127">
        <v>1</v>
      </c>
      <c r="I130" s="126"/>
      <c r="J130" s="126">
        <f>ROUND(SUM(J131:J132),2)</f>
        <v>25.25</v>
      </c>
    </row>
    <row r="131" spans="2:10" ht="13.5">
      <c r="B131" s="40" t="s">
        <v>252</v>
      </c>
      <c r="C131" s="40" t="s">
        <v>7</v>
      </c>
      <c r="D131" s="40" t="s">
        <v>24</v>
      </c>
      <c r="E131" s="49">
        <v>88264</v>
      </c>
      <c r="F131" s="41" t="s">
        <v>107</v>
      </c>
      <c r="G131" s="40" t="s">
        <v>33</v>
      </c>
      <c r="H131" s="128">
        <v>0.0029</v>
      </c>
      <c r="I131" s="125">
        <v>21.02</v>
      </c>
      <c r="J131" s="125">
        <f>ROUND(H131*I131,2)</f>
        <v>0.06</v>
      </c>
    </row>
    <row r="132" spans="2:10" ht="13.5">
      <c r="B132" s="40" t="s">
        <v>253</v>
      </c>
      <c r="C132" s="40" t="s">
        <v>7</v>
      </c>
      <c r="D132" s="40" t="s">
        <v>28</v>
      </c>
      <c r="E132" s="49">
        <v>996</v>
      </c>
      <c r="F132" s="41" t="s">
        <v>325</v>
      </c>
      <c r="G132" s="40" t="s">
        <v>54</v>
      </c>
      <c r="H132" s="128">
        <v>1.0401</v>
      </c>
      <c r="I132" s="125">
        <v>24.22</v>
      </c>
      <c r="J132" s="125">
        <f>ROUND(H132*I132,2)</f>
        <v>25.19</v>
      </c>
    </row>
    <row r="133" spans="2:10" ht="13.5">
      <c r="B133" s="37" t="s">
        <v>247</v>
      </c>
      <c r="C133" s="37" t="s">
        <v>7</v>
      </c>
      <c r="D133" s="37" t="s">
        <v>24</v>
      </c>
      <c r="E133" s="53">
        <v>92986</v>
      </c>
      <c r="F133" s="38" t="s">
        <v>326</v>
      </c>
      <c r="G133" s="37" t="s">
        <v>54</v>
      </c>
      <c r="H133" s="127">
        <v>1</v>
      </c>
      <c r="I133" s="126"/>
      <c r="J133" s="126">
        <f>ROUND(SUM(J134:J137),2)</f>
        <v>36.86</v>
      </c>
    </row>
    <row r="134" spans="2:10" ht="13.5">
      <c r="B134" s="40" t="s">
        <v>254</v>
      </c>
      <c r="C134" s="40" t="s">
        <v>7</v>
      </c>
      <c r="D134" s="40" t="s">
        <v>24</v>
      </c>
      <c r="E134" s="49">
        <v>88247</v>
      </c>
      <c r="F134" s="41" t="s">
        <v>114</v>
      </c>
      <c r="G134" s="40" t="s">
        <v>33</v>
      </c>
      <c r="H134" s="128">
        <v>0.0697</v>
      </c>
      <c r="I134" s="125">
        <v>17.25</v>
      </c>
      <c r="J134" s="125">
        <f>ROUND(H134*I134,2)</f>
        <v>1.2</v>
      </c>
    </row>
    <row r="135" spans="2:10" ht="13.5">
      <c r="B135" s="40" t="s">
        <v>255</v>
      </c>
      <c r="C135" s="40" t="s">
        <v>7</v>
      </c>
      <c r="D135" s="40" t="s">
        <v>24</v>
      </c>
      <c r="E135" s="49">
        <v>88264</v>
      </c>
      <c r="F135" s="41" t="s">
        <v>107</v>
      </c>
      <c r="G135" s="40" t="s">
        <v>33</v>
      </c>
      <c r="H135" s="128">
        <v>0.0697</v>
      </c>
      <c r="I135" s="125">
        <v>21.02</v>
      </c>
      <c r="J135" s="125">
        <f>ROUND(H135*I135,2)</f>
        <v>1.47</v>
      </c>
    </row>
    <row r="136" spans="2:10" ht="13.5">
      <c r="B136" s="40" t="s">
        <v>256</v>
      </c>
      <c r="C136" s="40" t="s">
        <v>7</v>
      </c>
      <c r="D136" s="40" t="s">
        <v>28</v>
      </c>
      <c r="E136" s="49">
        <v>21127</v>
      </c>
      <c r="F136" s="41" t="s">
        <v>327</v>
      </c>
      <c r="G136" s="40" t="s">
        <v>108</v>
      </c>
      <c r="H136" s="128">
        <v>0.09</v>
      </c>
      <c r="I136" s="125">
        <v>3.36</v>
      </c>
      <c r="J136" s="125">
        <f>ROUND(H136*I136,2)</f>
        <v>0.3</v>
      </c>
    </row>
    <row r="137" spans="2:10" ht="13.5">
      <c r="B137" s="40" t="s">
        <v>257</v>
      </c>
      <c r="C137" s="40" t="s">
        <v>7</v>
      </c>
      <c r="D137" s="40" t="s">
        <v>28</v>
      </c>
      <c r="E137" s="49">
        <v>1019</v>
      </c>
      <c r="F137" s="41" t="s">
        <v>326</v>
      </c>
      <c r="G137" s="40" t="s">
        <v>54</v>
      </c>
      <c r="H137" s="128">
        <v>1.015</v>
      </c>
      <c r="I137" s="125">
        <v>33.39</v>
      </c>
      <c r="J137" s="125">
        <f>ROUND(H137*I137,2)</f>
        <v>33.89</v>
      </c>
    </row>
    <row r="138" spans="2:10" ht="25.5">
      <c r="B138" s="37" t="s">
        <v>248</v>
      </c>
      <c r="C138" s="37" t="s">
        <v>7</v>
      </c>
      <c r="D138" s="37" t="s">
        <v>24</v>
      </c>
      <c r="E138" s="53">
        <v>97886</v>
      </c>
      <c r="F138" s="38" t="s">
        <v>328</v>
      </c>
      <c r="G138" s="37" t="s">
        <v>108</v>
      </c>
      <c r="H138" s="127">
        <v>1</v>
      </c>
      <c r="I138" s="126"/>
      <c r="J138" s="126">
        <f>ROUND(SUM(J139:J145),2)</f>
        <v>149.57</v>
      </c>
    </row>
    <row r="139" spans="2:10" ht="13.5">
      <c r="B139" s="40" t="s">
        <v>335</v>
      </c>
      <c r="C139" s="40" t="s">
        <v>7</v>
      </c>
      <c r="D139" s="40" t="s">
        <v>24</v>
      </c>
      <c r="E139" s="49">
        <v>88309</v>
      </c>
      <c r="F139" s="41" t="s">
        <v>38</v>
      </c>
      <c r="G139" s="40" t="s">
        <v>33</v>
      </c>
      <c r="H139" s="128">
        <v>1.5362</v>
      </c>
      <c r="I139" s="125">
        <v>20.82</v>
      </c>
      <c r="J139" s="125">
        <f aca="true" t="shared" si="1" ref="J139:J145">ROUND(H139*I139,2)</f>
        <v>31.98</v>
      </c>
    </row>
    <row r="140" spans="2:10" ht="13.5">
      <c r="B140" s="40" t="s">
        <v>258</v>
      </c>
      <c r="C140" s="40" t="s">
        <v>7</v>
      </c>
      <c r="D140" s="40" t="s">
        <v>24</v>
      </c>
      <c r="E140" s="49">
        <v>88316</v>
      </c>
      <c r="F140" s="41" t="s">
        <v>37</v>
      </c>
      <c r="G140" s="40" t="s">
        <v>33</v>
      </c>
      <c r="H140" s="128">
        <v>1.5362</v>
      </c>
      <c r="I140" s="125">
        <v>16.57</v>
      </c>
      <c r="J140" s="125">
        <f t="shared" si="1"/>
        <v>25.45</v>
      </c>
    </row>
    <row r="141" spans="2:10" ht="13.5">
      <c r="B141" s="40" t="s">
        <v>259</v>
      </c>
      <c r="C141" s="40" t="s">
        <v>7</v>
      </c>
      <c r="D141" s="40" t="s">
        <v>24</v>
      </c>
      <c r="E141" s="49">
        <v>87316</v>
      </c>
      <c r="F141" s="41" t="s">
        <v>344</v>
      </c>
      <c r="G141" s="40" t="s">
        <v>56</v>
      </c>
      <c r="H141" s="128">
        <v>0.0004</v>
      </c>
      <c r="I141" s="125">
        <v>367.43</v>
      </c>
      <c r="J141" s="125">
        <f t="shared" si="1"/>
        <v>0.15</v>
      </c>
    </row>
    <row r="142" spans="2:10" ht="13.5">
      <c r="B142" s="40" t="s">
        <v>336</v>
      </c>
      <c r="C142" s="40" t="s">
        <v>7</v>
      </c>
      <c r="D142" s="40" t="s">
        <v>28</v>
      </c>
      <c r="E142" s="49">
        <v>7258</v>
      </c>
      <c r="F142" s="41" t="s">
        <v>329</v>
      </c>
      <c r="G142" s="40" t="s">
        <v>108</v>
      </c>
      <c r="H142" s="128">
        <v>48.75</v>
      </c>
      <c r="I142" s="125">
        <v>0.59</v>
      </c>
      <c r="J142" s="125">
        <f t="shared" si="1"/>
        <v>28.76</v>
      </c>
    </row>
    <row r="143" spans="2:10" ht="13.5">
      <c r="B143" s="40" t="s">
        <v>337</v>
      </c>
      <c r="C143" s="40" t="s">
        <v>330</v>
      </c>
      <c r="D143" s="40" t="s">
        <v>30</v>
      </c>
      <c r="E143" s="49">
        <v>88628</v>
      </c>
      <c r="F143" s="41" t="s">
        <v>331</v>
      </c>
      <c r="G143" s="40" t="s">
        <v>56</v>
      </c>
      <c r="H143" s="128">
        <v>0.0278</v>
      </c>
      <c r="I143" s="125">
        <v>427.67</v>
      </c>
      <c r="J143" s="125">
        <f t="shared" si="1"/>
        <v>11.89</v>
      </c>
    </row>
    <row r="144" spans="2:10" ht="13.5">
      <c r="B144" s="40" t="s">
        <v>338</v>
      </c>
      <c r="C144" s="40" t="s">
        <v>7</v>
      </c>
      <c r="D144" s="40" t="s">
        <v>30</v>
      </c>
      <c r="E144" s="49">
        <v>97734</v>
      </c>
      <c r="F144" s="41" t="s">
        <v>332</v>
      </c>
      <c r="G144" s="40" t="s">
        <v>56</v>
      </c>
      <c r="H144" s="128">
        <v>0.0175</v>
      </c>
      <c r="I144" s="125">
        <v>2479.34</v>
      </c>
      <c r="J144" s="125">
        <f t="shared" si="1"/>
        <v>43.39</v>
      </c>
    </row>
    <row r="145" spans="2:10" ht="13.5">
      <c r="B145" s="40" t="s">
        <v>345</v>
      </c>
      <c r="C145" s="40" t="s">
        <v>7</v>
      </c>
      <c r="D145" s="40" t="s">
        <v>24</v>
      </c>
      <c r="E145" s="49">
        <v>101619</v>
      </c>
      <c r="F145" s="41" t="s">
        <v>333</v>
      </c>
      <c r="G145" s="40" t="s">
        <v>56</v>
      </c>
      <c r="H145" s="128">
        <v>0.036</v>
      </c>
      <c r="I145" s="125">
        <v>220.77</v>
      </c>
      <c r="J145" s="125">
        <f t="shared" si="1"/>
        <v>7.95</v>
      </c>
    </row>
    <row r="146" spans="2:10" ht="13.5">
      <c r="B146" s="28" t="s">
        <v>260</v>
      </c>
      <c r="C146" s="28"/>
      <c r="D146" s="28"/>
      <c r="E146" s="28"/>
      <c r="F146" s="29" t="s">
        <v>340</v>
      </c>
      <c r="G146" s="28"/>
      <c r="H146" s="137"/>
      <c r="I146" s="138"/>
      <c r="J146" s="138"/>
    </row>
    <row r="147" spans="2:10" ht="13.5">
      <c r="B147" s="37" t="s">
        <v>261</v>
      </c>
      <c r="C147" s="37"/>
      <c r="D147" s="37"/>
      <c r="E147" s="37"/>
      <c r="F147" s="38" t="s">
        <v>340</v>
      </c>
      <c r="G147" s="37"/>
      <c r="H147" s="127"/>
      <c r="I147" s="126"/>
      <c r="J147" s="126"/>
    </row>
    <row r="148" spans="2:10" ht="13.5">
      <c r="B148" s="37" t="s">
        <v>262</v>
      </c>
      <c r="C148" s="37" t="s">
        <v>8</v>
      </c>
      <c r="D148" s="37" t="s">
        <v>24</v>
      </c>
      <c r="E148" s="53">
        <v>7244</v>
      </c>
      <c r="F148" s="38" t="s">
        <v>341</v>
      </c>
      <c r="G148" s="37" t="s">
        <v>108</v>
      </c>
      <c r="H148" s="127">
        <v>1</v>
      </c>
      <c r="I148" s="126"/>
      <c r="J148" s="126">
        <f>ROUND(SUM(J149:J150),2)</f>
        <v>37.39</v>
      </c>
    </row>
    <row r="149" spans="2:10" ht="13.5">
      <c r="B149" s="40" t="s">
        <v>263</v>
      </c>
      <c r="C149" s="40" t="s">
        <v>7</v>
      </c>
      <c r="D149" s="40" t="s">
        <v>24</v>
      </c>
      <c r="E149" s="49">
        <v>88309</v>
      </c>
      <c r="F149" s="41" t="s">
        <v>38</v>
      </c>
      <c r="G149" s="40" t="s">
        <v>33</v>
      </c>
      <c r="H149" s="128">
        <v>1</v>
      </c>
      <c r="I149" s="125">
        <v>20.82</v>
      </c>
      <c r="J149" s="125">
        <f>ROUND(H149*I149,2)</f>
        <v>20.82</v>
      </c>
    </row>
    <row r="150" spans="2:10" ht="13.5">
      <c r="B150" s="40" t="s">
        <v>342</v>
      </c>
      <c r="C150" s="40" t="s">
        <v>7</v>
      </c>
      <c r="D150" s="40" t="s">
        <v>24</v>
      </c>
      <c r="E150" s="49">
        <v>88316</v>
      </c>
      <c r="F150" s="41" t="s">
        <v>37</v>
      </c>
      <c r="G150" s="40" t="s">
        <v>33</v>
      </c>
      <c r="H150" s="128">
        <v>1</v>
      </c>
      <c r="I150" s="125">
        <v>16.57</v>
      </c>
      <c r="J150" s="125">
        <f>ROUND(H150*I150,2)</f>
        <v>16.57</v>
      </c>
    </row>
    <row r="151" spans="2:10" ht="13.5">
      <c r="B151" s="37" t="s">
        <v>264</v>
      </c>
      <c r="C151" s="37" t="s">
        <v>8</v>
      </c>
      <c r="D151" s="37" t="s">
        <v>24</v>
      </c>
      <c r="E151" s="53">
        <v>11130</v>
      </c>
      <c r="F151" s="38" t="s">
        <v>343</v>
      </c>
      <c r="G151" s="37" t="s">
        <v>108</v>
      </c>
      <c r="H151" s="127">
        <v>1</v>
      </c>
      <c r="I151" s="126"/>
      <c r="J151" s="126">
        <f>ROUND(SUM(J152:J154),2)</f>
        <v>48.94</v>
      </c>
    </row>
    <row r="152" spans="2:10" ht="13.5">
      <c r="B152" s="40" t="s">
        <v>265</v>
      </c>
      <c r="C152" s="40" t="s">
        <v>7</v>
      </c>
      <c r="D152" s="40" t="s">
        <v>24</v>
      </c>
      <c r="E152" s="49">
        <v>88309</v>
      </c>
      <c r="F152" s="41" t="s">
        <v>38</v>
      </c>
      <c r="G152" s="40" t="s">
        <v>33</v>
      </c>
      <c r="H152" s="128">
        <v>1</v>
      </c>
      <c r="I152" s="125">
        <v>20.82</v>
      </c>
      <c r="J152" s="125">
        <f>ROUND(H152*I152,2)</f>
        <v>20.82</v>
      </c>
    </row>
    <row r="153" spans="2:10" ht="13.5">
      <c r="B153" s="40" t="s">
        <v>266</v>
      </c>
      <c r="C153" s="40" t="s">
        <v>7</v>
      </c>
      <c r="D153" s="40" t="s">
        <v>24</v>
      </c>
      <c r="E153" s="49">
        <v>88316</v>
      </c>
      <c r="F153" s="41" t="s">
        <v>37</v>
      </c>
      <c r="G153" s="40" t="s">
        <v>33</v>
      </c>
      <c r="H153" s="128">
        <v>1</v>
      </c>
      <c r="I153" s="125">
        <v>16.57</v>
      </c>
      <c r="J153" s="125">
        <f>ROUND(H153*I153,2)</f>
        <v>16.57</v>
      </c>
    </row>
    <row r="154" spans="2:10" ht="13.5">
      <c r="B154" s="40" t="s">
        <v>346</v>
      </c>
      <c r="C154" s="40" t="s">
        <v>330</v>
      </c>
      <c r="D154" s="40" t="s">
        <v>30</v>
      </c>
      <c r="E154" s="49">
        <v>88628</v>
      </c>
      <c r="F154" s="41" t="s">
        <v>331</v>
      </c>
      <c r="G154" s="40" t="s">
        <v>56</v>
      </c>
      <c r="H154" s="128">
        <v>0.027</v>
      </c>
      <c r="I154" s="125">
        <v>427.67</v>
      </c>
      <c r="J154" s="125">
        <f>ROUND(H154*I154,2)</f>
        <v>11.55</v>
      </c>
    </row>
    <row r="155" spans="2:10" ht="25.5">
      <c r="B155" s="37" t="s">
        <v>267</v>
      </c>
      <c r="C155" s="37" t="s">
        <v>8</v>
      </c>
      <c r="D155" s="37" t="s">
        <v>24</v>
      </c>
      <c r="E155" s="53">
        <v>12230</v>
      </c>
      <c r="F155" s="38" t="s">
        <v>347</v>
      </c>
      <c r="G155" s="37" t="s">
        <v>108</v>
      </c>
      <c r="H155" s="127">
        <v>1</v>
      </c>
      <c r="I155" s="126"/>
      <c r="J155" s="126">
        <f>ROUND(SUM(J156:J160),2)</f>
        <v>1344.74</v>
      </c>
    </row>
    <row r="156" spans="2:10" ht="25.5">
      <c r="B156" s="40" t="s">
        <v>268</v>
      </c>
      <c r="C156" s="40" t="s">
        <v>8</v>
      </c>
      <c r="D156" s="50" t="s">
        <v>28</v>
      </c>
      <c r="E156" s="49">
        <v>13061</v>
      </c>
      <c r="F156" s="41" t="s">
        <v>347</v>
      </c>
      <c r="G156" s="40" t="s">
        <v>108</v>
      </c>
      <c r="H156" s="128">
        <v>1</v>
      </c>
      <c r="I156" s="125">
        <v>1077.1</v>
      </c>
      <c r="J156" s="125">
        <f>ROUND(H156*I156,2)</f>
        <v>1077.1</v>
      </c>
    </row>
    <row r="157" spans="2:10" ht="13.5">
      <c r="B157" s="40" t="s">
        <v>269</v>
      </c>
      <c r="C157" s="40" t="s">
        <v>7</v>
      </c>
      <c r="D157" s="40" t="s">
        <v>24</v>
      </c>
      <c r="E157" s="49">
        <v>88309</v>
      </c>
      <c r="F157" s="41" t="s">
        <v>38</v>
      </c>
      <c r="G157" s="40" t="s">
        <v>33</v>
      </c>
      <c r="H157" s="128">
        <v>2</v>
      </c>
      <c r="I157" s="125">
        <v>20.82</v>
      </c>
      <c r="J157" s="125">
        <f>ROUND(H157*I157,2)</f>
        <v>41.64</v>
      </c>
    </row>
    <row r="158" spans="2:10" ht="13.5">
      <c r="B158" s="40" t="s">
        <v>363</v>
      </c>
      <c r="C158" s="40" t="s">
        <v>7</v>
      </c>
      <c r="D158" s="40" t="s">
        <v>24</v>
      </c>
      <c r="E158" s="49">
        <v>88316</v>
      </c>
      <c r="F158" s="41" t="s">
        <v>37</v>
      </c>
      <c r="G158" s="40" t="s">
        <v>33</v>
      </c>
      <c r="H158" s="128">
        <v>3</v>
      </c>
      <c r="I158" s="125">
        <v>16.57</v>
      </c>
      <c r="J158" s="125">
        <f>ROUND(H158*I158,2)</f>
        <v>49.71</v>
      </c>
    </row>
    <row r="159" spans="2:10" ht="13.5">
      <c r="B159" s="40" t="s">
        <v>364</v>
      </c>
      <c r="C159" s="40" t="s">
        <v>330</v>
      </c>
      <c r="D159" s="40" t="s">
        <v>30</v>
      </c>
      <c r="E159" s="49">
        <v>88628</v>
      </c>
      <c r="F159" s="41" t="s">
        <v>331</v>
      </c>
      <c r="G159" s="40" t="s">
        <v>56</v>
      </c>
      <c r="H159" s="128">
        <v>0.019</v>
      </c>
      <c r="I159" s="125">
        <v>427.67</v>
      </c>
      <c r="J159" s="125">
        <f>ROUND(H159*I159,2)</f>
        <v>8.13</v>
      </c>
    </row>
    <row r="160" spans="2:10" ht="13.5">
      <c r="B160" s="40" t="s">
        <v>365</v>
      </c>
      <c r="C160" s="40" t="s">
        <v>7</v>
      </c>
      <c r="D160" s="40" t="s">
        <v>24</v>
      </c>
      <c r="E160" s="49">
        <v>88264</v>
      </c>
      <c r="F160" s="41" t="s">
        <v>107</v>
      </c>
      <c r="G160" s="40" t="s">
        <v>33</v>
      </c>
      <c r="H160" s="128">
        <v>8</v>
      </c>
      <c r="I160" s="125">
        <v>21.02</v>
      </c>
      <c r="J160" s="125">
        <f>ROUND(H160*I160,2)</f>
        <v>168.16</v>
      </c>
    </row>
    <row r="161" spans="2:10" ht="28.5" customHeight="1">
      <c r="B161" s="37" t="s">
        <v>270</v>
      </c>
      <c r="C161" s="37" t="s">
        <v>7</v>
      </c>
      <c r="D161" s="37" t="s">
        <v>24</v>
      </c>
      <c r="E161" s="53">
        <v>101894</v>
      </c>
      <c r="F161" s="38" t="s">
        <v>348</v>
      </c>
      <c r="G161" s="37" t="s">
        <v>108</v>
      </c>
      <c r="H161" s="127">
        <v>1</v>
      </c>
      <c r="I161" s="126"/>
      <c r="J161" s="126">
        <f>ROUND(SUM(J162:J165),2)</f>
        <v>151.86</v>
      </c>
    </row>
    <row r="162" spans="2:10" ht="13.5">
      <c r="B162" s="40" t="s">
        <v>271</v>
      </c>
      <c r="C162" s="40" t="s">
        <v>7</v>
      </c>
      <c r="D162" s="40" t="s">
        <v>24</v>
      </c>
      <c r="E162" s="49">
        <v>88247</v>
      </c>
      <c r="F162" s="41" t="s">
        <v>114</v>
      </c>
      <c r="G162" s="40" t="s">
        <v>33</v>
      </c>
      <c r="H162" s="128">
        <v>0.783</v>
      </c>
      <c r="I162" s="125">
        <v>17.25</v>
      </c>
      <c r="J162" s="125">
        <f>ROUND(H162*I162,2)</f>
        <v>13.51</v>
      </c>
    </row>
    <row r="163" spans="2:10" ht="13.5">
      <c r="B163" s="40" t="s">
        <v>272</v>
      </c>
      <c r="C163" s="40" t="s">
        <v>7</v>
      </c>
      <c r="D163" s="40" t="s">
        <v>24</v>
      </c>
      <c r="E163" s="49">
        <v>88264</v>
      </c>
      <c r="F163" s="41" t="s">
        <v>107</v>
      </c>
      <c r="G163" s="40" t="s">
        <v>33</v>
      </c>
      <c r="H163" s="128">
        <v>0.783</v>
      </c>
      <c r="I163" s="125">
        <v>21.02</v>
      </c>
      <c r="J163" s="125">
        <f>ROUND(H163*I163,2)</f>
        <v>16.46</v>
      </c>
    </row>
    <row r="164" spans="2:10" ht="13.5">
      <c r="B164" s="40" t="s">
        <v>273</v>
      </c>
      <c r="C164" s="40" t="s">
        <v>7</v>
      </c>
      <c r="D164" s="50" t="s">
        <v>28</v>
      </c>
      <c r="E164" s="49">
        <v>1576</v>
      </c>
      <c r="F164" s="41" t="s">
        <v>349</v>
      </c>
      <c r="G164" s="40" t="s">
        <v>108</v>
      </c>
      <c r="H164" s="128">
        <v>3</v>
      </c>
      <c r="I164" s="125">
        <v>2.8</v>
      </c>
      <c r="J164" s="125">
        <f>ROUND(H164*I164,2)</f>
        <v>8.4</v>
      </c>
    </row>
    <row r="165" spans="2:10" ht="13.5">
      <c r="B165" s="40" t="s">
        <v>408</v>
      </c>
      <c r="C165" s="40" t="s">
        <v>7</v>
      </c>
      <c r="D165" s="50" t="s">
        <v>28</v>
      </c>
      <c r="E165" s="49">
        <v>2373</v>
      </c>
      <c r="F165" s="41" t="s">
        <v>348</v>
      </c>
      <c r="G165" s="40" t="s">
        <v>108</v>
      </c>
      <c r="H165" s="128">
        <v>1</v>
      </c>
      <c r="I165" s="125">
        <v>113.49</v>
      </c>
      <c r="J165" s="125">
        <f>ROUND(H165*I165,2)</f>
        <v>113.49</v>
      </c>
    </row>
    <row r="166" spans="2:10" ht="26.25" customHeight="1">
      <c r="B166" s="37" t="s">
        <v>274</v>
      </c>
      <c r="C166" s="37" t="s">
        <v>7</v>
      </c>
      <c r="D166" s="37" t="s">
        <v>24</v>
      </c>
      <c r="E166" s="53">
        <v>101894</v>
      </c>
      <c r="F166" s="38" t="s">
        <v>350</v>
      </c>
      <c r="G166" s="37" t="s">
        <v>108</v>
      </c>
      <c r="H166" s="127">
        <v>1</v>
      </c>
      <c r="I166" s="126"/>
      <c r="J166" s="126">
        <f>ROUND(SUM(J167:J170),2)</f>
        <v>92.16</v>
      </c>
    </row>
    <row r="167" spans="2:10" ht="13.5">
      <c r="B167" s="40" t="s">
        <v>275</v>
      </c>
      <c r="C167" s="40" t="s">
        <v>7</v>
      </c>
      <c r="D167" s="40" t="s">
        <v>24</v>
      </c>
      <c r="E167" s="49">
        <v>88247</v>
      </c>
      <c r="F167" s="41" t="s">
        <v>114</v>
      </c>
      <c r="G167" s="40" t="s">
        <v>33</v>
      </c>
      <c r="H167" s="128">
        <v>0.1998</v>
      </c>
      <c r="I167" s="125">
        <v>17.25</v>
      </c>
      <c r="J167" s="125">
        <f>ROUND(H167*I167,2)</f>
        <v>3.45</v>
      </c>
    </row>
    <row r="168" spans="2:10" ht="13.5">
      <c r="B168" s="40" t="s">
        <v>276</v>
      </c>
      <c r="C168" s="40" t="s">
        <v>7</v>
      </c>
      <c r="D168" s="40" t="s">
        <v>24</v>
      </c>
      <c r="E168" s="49">
        <v>88264</v>
      </c>
      <c r="F168" s="41" t="s">
        <v>107</v>
      </c>
      <c r="G168" s="40" t="s">
        <v>33</v>
      </c>
      <c r="H168" s="128">
        <v>0.1998</v>
      </c>
      <c r="I168" s="125">
        <v>21.02</v>
      </c>
      <c r="J168" s="125">
        <f>ROUND(H168*I168,2)</f>
        <v>4.2</v>
      </c>
    </row>
    <row r="169" spans="2:10" ht="13.5">
      <c r="B169" s="40" t="s">
        <v>277</v>
      </c>
      <c r="C169" s="40" t="s">
        <v>7</v>
      </c>
      <c r="D169" s="50" t="s">
        <v>28</v>
      </c>
      <c r="E169" s="49">
        <v>1571</v>
      </c>
      <c r="F169" s="41" t="s">
        <v>351</v>
      </c>
      <c r="G169" s="40" t="s">
        <v>108</v>
      </c>
      <c r="H169" s="128">
        <v>3</v>
      </c>
      <c r="I169" s="125">
        <v>1.32</v>
      </c>
      <c r="J169" s="125">
        <f>ROUND(H169*I169,2)</f>
        <v>3.96</v>
      </c>
    </row>
    <row r="170" spans="2:10" ht="13.5">
      <c r="B170" s="40" t="s">
        <v>278</v>
      </c>
      <c r="C170" s="40" t="s">
        <v>7</v>
      </c>
      <c r="D170" s="50" t="s">
        <v>28</v>
      </c>
      <c r="E170" s="49">
        <v>2392</v>
      </c>
      <c r="F170" s="41" t="s">
        <v>350</v>
      </c>
      <c r="G170" s="40" t="s">
        <v>108</v>
      </c>
      <c r="H170" s="128">
        <v>1</v>
      </c>
      <c r="I170" s="125">
        <v>80.55</v>
      </c>
      <c r="J170" s="125">
        <f>ROUND(H170*I170,2)</f>
        <v>80.55</v>
      </c>
    </row>
    <row r="171" spans="2:10" ht="29.25" customHeight="1">
      <c r="B171" s="37" t="s">
        <v>279</v>
      </c>
      <c r="C171" s="37" t="s">
        <v>7</v>
      </c>
      <c r="D171" s="37" t="s">
        <v>24</v>
      </c>
      <c r="E171" s="53">
        <v>93654</v>
      </c>
      <c r="F171" s="38" t="s">
        <v>352</v>
      </c>
      <c r="G171" s="37" t="s">
        <v>26</v>
      </c>
      <c r="H171" s="127">
        <v>1</v>
      </c>
      <c r="I171" s="126"/>
      <c r="J171" s="126">
        <f>ROUND(SUM(J172:J175),2)</f>
        <v>12.1</v>
      </c>
    </row>
    <row r="172" spans="2:10" ht="13.5">
      <c r="B172" s="40" t="s">
        <v>280</v>
      </c>
      <c r="C172" s="40" t="s">
        <v>7</v>
      </c>
      <c r="D172" s="50" t="s">
        <v>24</v>
      </c>
      <c r="E172" s="49" t="s">
        <v>113</v>
      </c>
      <c r="F172" s="41" t="s">
        <v>114</v>
      </c>
      <c r="G172" s="40" t="s">
        <v>33</v>
      </c>
      <c r="H172" s="128">
        <v>0.0476</v>
      </c>
      <c r="I172" s="125">
        <v>17.25</v>
      </c>
      <c r="J172" s="125">
        <f>ROUND(H172*I172,2)</f>
        <v>0.82</v>
      </c>
    </row>
    <row r="173" spans="2:10" ht="13.5">
      <c r="B173" s="40" t="s">
        <v>281</v>
      </c>
      <c r="C173" s="40" t="s">
        <v>7</v>
      </c>
      <c r="D173" s="50" t="s">
        <v>24</v>
      </c>
      <c r="E173" s="49" t="s">
        <v>115</v>
      </c>
      <c r="F173" s="41" t="s">
        <v>107</v>
      </c>
      <c r="G173" s="40" t="s">
        <v>33</v>
      </c>
      <c r="H173" s="128">
        <v>0.0476</v>
      </c>
      <c r="I173" s="125">
        <v>21.02</v>
      </c>
      <c r="J173" s="125">
        <f>ROUND(H173*I173,2)</f>
        <v>1</v>
      </c>
    </row>
    <row r="174" spans="2:10" ht="13.5">
      <c r="B174" s="40"/>
      <c r="C174" s="40" t="s">
        <v>7</v>
      </c>
      <c r="D174" s="50" t="s">
        <v>28</v>
      </c>
      <c r="E174" s="49">
        <v>1570</v>
      </c>
      <c r="F174" s="41" t="s">
        <v>353</v>
      </c>
      <c r="G174" s="40" t="s">
        <v>108</v>
      </c>
      <c r="H174" s="128">
        <v>1</v>
      </c>
      <c r="I174" s="125">
        <v>1.02</v>
      </c>
      <c r="J174" s="125">
        <f>ROUND(H174*I174,2)</f>
        <v>1.02</v>
      </c>
    </row>
    <row r="175" spans="2:10" ht="13.5">
      <c r="B175" s="40" t="s">
        <v>282</v>
      </c>
      <c r="C175" s="40" t="s">
        <v>7</v>
      </c>
      <c r="D175" s="50" t="s">
        <v>28</v>
      </c>
      <c r="E175" s="49">
        <v>34653</v>
      </c>
      <c r="F175" s="41" t="s">
        <v>355</v>
      </c>
      <c r="G175" s="40" t="s">
        <v>26</v>
      </c>
      <c r="H175" s="128">
        <v>1</v>
      </c>
      <c r="I175" s="125">
        <v>9.26</v>
      </c>
      <c r="J175" s="125">
        <f>ROUND(H175*I175,2)</f>
        <v>9.26</v>
      </c>
    </row>
    <row r="176" spans="2:10" ht="13.5">
      <c r="B176" s="37" t="s">
        <v>283</v>
      </c>
      <c r="C176" s="37" t="s">
        <v>7</v>
      </c>
      <c r="D176" s="37" t="s">
        <v>24</v>
      </c>
      <c r="E176" s="53">
        <v>93655</v>
      </c>
      <c r="F176" s="38" t="s">
        <v>354</v>
      </c>
      <c r="G176" s="37" t="s">
        <v>26</v>
      </c>
      <c r="H176" s="127">
        <v>1</v>
      </c>
      <c r="I176" s="126"/>
      <c r="J176" s="126">
        <f>ROUND(SUM(J177:J180),2)</f>
        <v>13.11</v>
      </c>
    </row>
    <row r="177" spans="2:10" ht="13.5">
      <c r="B177" s="40" t="s">
        <v>284</v>
      </c>
      <c r="C177" s="40" t="s">
        <v>7</v>
      </c>
      <c r="D177" s="50" t="s">
        <v>24</v>
      </c>
      <c r="E177" s="49" t="s">
        <v>113</v>
      </c>
      <c r="F177" s="41" t="s">
        <v>114</v>
      </c>
      <c r="G177" s="40" t="s">
        <v>33</v>
      </c>
      <c r="H177" s="128">
        <v>0.0663</v>
      </c>
      <c r="I177" s="125">
        <v>17.25</v>
      </c>
      <c r="J177" s="125">
        <f>ROUND(H177*I177,2)</f>
        <v>1.14</v>
      </c>
    </row>
    <row r="178" spans="2:10" ht="13.5">
      <c r="B178" s="40" t="s">
        <v>285</v>
      </c>
      <c r="C178" s="40" t="s">
        <v>7</v>
      </c>
      <c r="D178" s="50" t="s">
        <v>24</v>
      </c>
      <c r="E178" s="49" t="s">
        <v>115</v>
      </c>
      <c r="F178" s="41" t="s">
        <v>107</v>
      </c>
      <c r="G178" s="40" t="s">
        <v>33</v>
      </c>
      <c r="H178" s="128">
        <v>0.0663</v>
      </c>
      <c r="I178" s="125">
        <v>21.02</v>
      </c>
      <c r="J178" s="125">
        <f>ROUND(H178*I178,2)</f>
        <v>1.39</v>
      </c>
    </row>
    <row r="179" spans="2:10" ht="13.5">
      <c r="B179" s="40" t="s">
        <v>356</v>
      </c>
      <c r="C179" s="40" t="s">
        <v>7</v>
      </c>
      <c r="D179" s="50" t="s">
        <v>28</v>
      </c>
      <c r="E179" s="49">
        <v>1571</v>
      </c>
      <c r="F179" s="41" t="s">
        <v>351</v>
      </c>
      <c r="G179" s="40" t="s">
        <v>108</v>
      </c>
      <c r="H179" s="128">
        <v>1</v>
      </c>
      <c r="I179" s="125">
        <v>1.32</v>
      </c>
      <c r="J179" s="125">
        <f>ROUND(H179*I179,2)</f>
        <v>1.32</v>
      </c>
    </row>
    <row r="180" spans="2:10" ht="39.75" customHeight="1">
      <c r="B180" s="40" t="s">
        <v>357</v>
      </c>
      <c r="C180" s="40" t="s">
        <v>7</v>
      </c>
      <c r="D180" s="50" t="s">
        <v>28</v>
      </c>
      <c r="E180" s="49">
        <v>34653</v>
      </c>
      <c r="F180" s="41" t="s">
        <v>355</v>
      </c>
      <c r="G180" s="40" t="s">
        <v>26</v>
      </c>
      <c r="H180" s="128">
        <v>1</v>
      </c>
      <c r="I180" s="125">
        <v>9.26</v>
      </c>
      <c r="J180" s="125">
        <f>ROUND(H180*I180,2)</f>
        <v>9.26</v>
      </c>
    </row>
    <row r="181" spans="2:10" ht="39.75" customHeight="1">
      <c r="B181" s="37" t="s">
        <v>358</v>
      </c>
      <c r="C181" s="37" t="s">
        <v>8</v>
      </c>
      <c r="D181" s="37" t="s">
        <v>24</v>
      </c>
      <c r="E181" s="53">
        <v>9041</v>
      </c>
      <c r="F181" s="38" t="s">
        <v>362</v>
      </c>
      <c r="G181" s="37" t="s">
        <v>26</v>
      </c>
      <c r="H181" s="127">
        <v>1</v>
      </c>
      <c r="I181" s="126"/>
      <c r="J181" s="126">
        <f>ROUND(SUM(J182:J184),2)</f>
        <v>109.39</v>
      </c>
    </row>
    <row r="182" spans="2:10" ht="39.75" customHeight="1">
      <c r="B182" s="40" t="s">
        <v>359</v>
      </c>
      <c r="C182" s="40" t="s">
        <v>7</v>
      </c>
      <c r="D182" s="50" t="s">
        <v>24</v>
      </c>
      <c r="E182" s="49" t="s">
        <v>113</v>
      </c>
      <c r="F182" s="41" t="s">
        <v>114</v>
      </c>
      <c r="G182" s="40" t="s">
        <v>33</v>
      </c>
      <c r="H182" s="128">
        <v>0.3</v>
      </c>
      <c r="I182" s="125">
        <v>17.25</v>
      </c>
      <c r="J182" s="125">
        <f>ROUND(H182*I182,2)</f>
        <v>5.18</v>
      </c>
    </row>
    <row r="183" spans="2:10" ht="39.75" customHeight="1">
      <c r="B183" s="40" t="s">
        <v>360</v>
      </c>
      <c r="C183" s="40" t="s">
        <v>7</v>
      </c>
      <c r="D183" s="50" t="s">
        <v>24</v>
      </c>
      <c r="E183" s="49" t="s">
        <v>115</v>
      </c>
      <c r="F183" s="41" t="s">
        <v>107</v>
      </c>
      <c r="G183" s="40" t="s">
        <v>33</v>
      </c>
      <c r="H183" s="128">
        <v>0.3</v>
      </c>
      <c r="I183" s="125">
        <v>21.02</v>
      </c>
      <c r="J183" s="125">
        <f>ROUND(H183*I183,2)</f>
        <v>6.31</v>
      </c>
    </row>
    <row r="184" spans="2:10" ht="39.75" customHeight="1">
      <c r="B184" s="40" t="s">
        <v>361</v>
      </c>
      <c r="C184" s="40" t="s">
        <v>8</v>
      </c>
      <c r="D184" s="50" t="s">
        <v>28</v>
      </c>
      <c r="E184" s="49">
        <v>9225</v>
      </c>
      <c r="F184" s="41" t="s">
        <v>362</v>
      </c>
      <c r="G184" s="40" t="s">
        <v>108</v>
      </c>
      <c r="H184" s="128">
        <v>1</v>
      </c>
      <c r="I184" s="125">
        <v>97.9</v>
      </c>
      <c r="J184" s="125">
        <f>ROUND(H184*I184,2)</f>
        <v>97.9</v>
      </c>
    </row>
    <row r="185" spans="2:10" ht="25.5">
      <c r="B185" s="28" t="s">
        <v>286</v>
      </c>
      <c r="C185" s="28"/>
      <c r="D185" s="28"/>
      <c r="E185" s="28"/>
      <c r="F185" s="29" t="s">
        <v>366</v>
      </c>
      <c r="G185" s="28"/>
      <c r="H185" s="137"/>
      <c r="I185" s="138"/>
      <c r="J185" s="138"/>
    </row>
    <row r="186" spans="2:10" ht="13.5">
      <c r="B186" s="37" t="s">
        <v>287</v>
      </c>
      <c r="C186" s="37"/>
      <c r="D186" s="37"/>
      <c r="E186" s="37"/>
      <c r="F186" s="38" t="s">
        <v>367</v>
      </c>
      <c r="G186" s="37"/>
      <c r="H186" s="127"/>
      <c r="I186" s="126"/>
      <c r="J186" s="126"/>
    </row>
    <row r="187" spans="2:10" ht="13.5">
      <c r="B187" s="37" t="s">
        <v>288</v>
      </c>
      <c r="C187" s="37" t="s">
        <v>9</v>
      </c>
      <c r="D187" s="119" t="s">
        <v>24</v>
      </c>
      <c r="E187" s="118" t="s">
        <v>31</v>
      </c>
      <c r="F187" s="38" t="s">
        <v>368</v>
      </c>
      <c r="G187" s="37" t="s">
        <v>39</v>
      </c>
      <c r="H187" s="127">
        <v>1</v>
      </c>
      <c r="I187" s="126"/>
      <c r="J187" s="126">
        <f>ROUND(SUM(J188:J191),2)</f>
        <v>11.88</v>
      </c>
    </row>
    <row r="188" spans="2:10" ht="13.5">
      <c r="B188" s="40" t="s">
        <v>289</v>
      </c>
      <c r="C188" s="40" t="s">
        <v>8</v>
      </c>
      <c r="D188" s="40" t="s">
        <v>28</v>
      </c>
      <c r="E188" s="49">
        <v>1569</v>
      </c>
      <c r="F188" s="41" t="s">
        <v>369</v>
      </c>
      <c r="G188" s="40" t="s">
        <v>54</v>
      </c>
      <c r="H188" s="128">
        <v>0.675</v>
      </c>
      <c r="I188" s="125">
        <v>10.13</v>
      </c>
      <c r="J188" s="125">
        <f>ROUND(H188*I188,2)</f>
        <v>6.84</v>
      </c>
    </row>
    <row r="189" spans="2:10" ht="13.5">
      <c r="B189" s="40" t="s">
        <v>290</v>
      </c>
      <c r="C189" s="40" t="s">
        <v>7</v>
      </c>
      <c r="D189" s="40" t="s">
        <v>30</v>
      </c>
      <c r="E189" s="49">
        <v>88262</v>
      </c>
      <c r="F189" s="41" t="s">
        <v>40</v>
      </c>
      <c r="G189" s="40" t="s">
        <v>33</v>
      </c>
      <c r="H189" s="128">
        <v>0.126</v>
      </c>
      <c r="I189" s="125">
        <v>20.59</v>
      </c>
      <c r="J189" s="125">
        <f>ROUND(H189*I189,2)</f>
        <v>2.59</v>
      </c>
    </row>
    <row r="190" spans="2:10" ht="13.5">
      <c r="B190" s="40" t="s">
        <v>291</v>
      </c>
      <c r="C190" s="40" t="s">
        <v>7</v>
      </c>
      <c r="D190" s="40" t="s">
        <v>24</v>
      </c>
      <c r="E190" s="49">
        <v>88316</v>
      </c>
      <c r="F190" s="41" t="s">
        <v>37</v>
      </c>
      <c r="G190" s="40" t="s">
        <v>33</v>
      </c>
      <c r="H190" s="128">
        <v>0.126</v>
      </c>
      <c r="I190" s="125">
        <v>16.57</v>
      </c>
      <c r="J190" s="125">
        <f>ROUND(H190*I190,2)</f>
        <v>2.09</v>
      </c>
    </row>
    <row r="191" spans="2:10" ht="13.5">
      <c r="B191" s="40" t="s">
        <v>292</v>
      </c>
      <c r="C191" s="40" t="s">
        <v>7</v>
      </c>
      <c r="D191" s="40" t="s">
        <v>28</v>
      </c>
      <c r="E191" s="49">
        <v>5067</v>
      </c>
      <c r="F191" s="41" t="s">
        <v>370</v>
      </c>
      <c r="G191" s="40" t="s">
        <v>75</v>
      </c>
      <c r="H191" s="128">
        <v>0.02</v>
      </c>
      <c r="I191" s="125">
        <v>18.21</v>
      </c>
      <c r="J191" s="125">
        <f>ROUND(H191*I191,2)</f>
        <v>0.36</v>
      </c>
    </row>
    <row r="192" spans="2:10" ht="33" customHeight="1">
      <c r="B192" s="37" t="s">
        <v>293</v>
      </c>
      <c r="C192" s="37" t="s">
        <v>148</v>
      </c>
      <c r="D192" s="119" t="s">
        <v>24</v>
      </c>
      <c r="E192" s="118" t="s">
        <v>31</v>
      </c>
      <c r="F192" s="38" t="s">
        <v>371</v>
      </c>
      <c r="G192" s="37" t="s">
        <v>138</v>
      </c>
      <c r="H192" s="127">
        <v>1</v>
      </c>
      <c r="I192" s="126"/>
      <c r="J192" s="126">
        <f>ROUND(SUM(J193:J197),2)</f>
        <v>3539.64</v>
      </c>
    </row>
    <row r="193" spans="2:10" ht="13.5">
      <c r="B193" s="40" t="s">
        <v>294</v>
      </c>
      <c r="C193" s="40" t="s">
        <v>7</v>
      </c>
      <c r="D193" s="40" t="s">
        <v>30</v>
      </c>
      <c r="E193" s="49">
        <v>88315</v>
      </c>
      <c r="F193" s="41" t="s">
        <v>160</v>
      </c>
      <c r="G193" s="40" t="s">
        <v>33</v>
      </c>
      <c r="H193" s="128">
        <v>12</v>
      </c>
      <c r="I193" s="125">
        <v>20.71</v>
      </c>
      <c r="J193" s="125">
        <f>ROUND(H193*I193,2)</f>
        <v>248.52</v>
      </c>
    </row>
    <row r="194" spans="2:10" ht="13.5">
      <c r="B194" s="40" t="s">
        <v>295</v>
      </c>
      <c r="C194" s="40" t="s">
        <v>7</v>
      </c>
      <c r="D194" s="40" t="s">
        <v>30</v>
      </c>
      <c r="E194" s="49">
        <v>88251</v>
      </c>
      <c r="F194" s="41" t="s">
        <v>161</v>
      </c>
      <c r="G194" s="40" t="s">
        <v>33</v>
      </c>
      <c r="H194" s="128">
        <v>12</v>
      </c>
      <c r="I194" s="125">
        <v>17.01</v>
      </c>
      <c r="J194" s="125">
        <f>ROUND(H194*I194,2)</f>
        <v>204.12</v>
      </c>
    </row>
    <row r="195" spans="2:10" ht="13.5">
      <c r="B195" s="40" t="s">
        <v>296</v>
      </c>
      <c r="C195" s="40" t="s">
        <v>7</v>
      </c>
      <c r="D195" s="40" t="s">
        <v>28</v>
      </c>
      <c r="E195" s="49">
        <v>583</v>
      </c>
      <c r="F195" s="41" t="s">
        <v>372</v>
      </c>
      <c r="G195" s="40" t="s">
        <v>75</v>
      </c>
      <c r="H195" s="128">
        <v>50</v>
      </c>
      <c r="I195" s="125">
        <v>43.52</v>
      </c>
      <c r="J195" s="125">
        <f>ROUND(H195*I195,2)</f>
        <v>2176</v>
      </c>
    </row>
    <row r="196" spans="2:10" ht="13.5">
      <c r="B196" s="40" t="s">
        <v>297</v>
      </c>
      <c r="C196" s="40" t="s">
        <v>8</v>
      </c>
      <c r="D196" s="40" t="s">
        <v>30</v>
      </c>
      <c r="E196" s="49">
        <v>10025</v>
      </c>
      <c r="F196" s="41" t="s">
        <v>373</v>
      </c>
      <c r="G196" s="40" t="s">
        <v>108</v>
      </c>
      <c r="H196" s="128">
        <v>100</v>
      </c>
      <c r="I196" s="125">
        <v>8.45</v>
      </c>
      <c r="J196" s="125">
        <f>ROUND(H196*I196,2)</f>
        <v>845</v>
      </c>
    </row>
    <row r="197" spans="2:10" ht="13.5">
      <c r="B197" s="40" t="s">
        <v>375</v>
      </c>
      <c r="C197" s="40" t="s">
        <v>8</v>
      </c>
      <c r="D197" s="40" t="s">
        <v>28</v>
      </c>
      <c r="E197" s="49">
        <v>11898</v>
      </c>
      <c r="F197" s="41" t="s">
        <v>374</v>
      </c>
      <c r="G197" s="40" t="s">
        <v>108</v>
      </c>
      <c r="H197" s="128">
        <v>200</v>
      </c>
      <c r="I197" s="125">
        <v>0.33</v>
      </c>
      <c r="J197" s="125">
        <f>ROUND(H197*I197,2)</f>
        <v>66</v>
      </c>
    </row>
    <row r="198" spans="2:10" ht="25.5">
      <c r="B198" s="28" t="s">
        <v>298</v>
      </c>
      <c r="C198" s="28"/>
      <c r="D198" s="28"/>
      <c r="E198" s="28"/>
      <c r="F198" s="29" t="s">
        <v>376</v>
      </c>
      <c r="G198" s="28"/>
      <c r="H198" s="137"/>
      <c r="I198" s="138"/>
      <c r="J198" s="138"/>
    </row>
    <row r="199" spans="2:10" ht="13.5">
      <c r="B199" s="37" t="s">
        <v>299</v>
      </c>
      <c r="C199" s="37"/>
      <c r="D199" s="37"/>
      <c r="E199" s="37"/>
      <c r="F199" s="38" t="s">
        <v>377</v>
      </c>
      <c r="G199" s="37"/>
      <c r="H199" s="127"/>
      <c r="I199" s="126"/>
      <c r="J199" s="126"/>
    </row>
    <row r="200" spans="2:10" ht="56.25" customHeight="1">
      <c r="B200" s="37" t="s">
        <v>300</v>
      </c>
      <c r="C200" s="37" t="s">
        <v>106</v>
      </c>
      <c r="D200" s="37" t="s">
        <v>410</v>
      </c>
      <c r="E200" s="53" t="s">
        <v>9</v>
      </c>
      <c r="F200" s="38" t="s">
        <v>409</v>
      </c>
      <c r="G200" s="37" t="s">
        <v>138</v>
      </c>
      <c r="H200" s="127">
        <v>1</v>
      </c>
      <c r="I200" s="126"/>
      <c r="J200" s="126">
        <f>ROUND(SUM(J201:J206),2)</f>
        <v>273971.14</v>
      </c>
    </row>
    <row r="201" spans="2:10" ht="37.5" customHeight="1">
      <c r="B201" s="40" t="s">
        <v>301</v>
      </c>
      <c r="C201" s="40" t="s">
        <v>106</v>
      </c>
      <c r="D201" s="40" t="s">
        <v>410</v>
      </c>
      <c r="E201" s="49" t="s">
        <v>9</v>
      </c>
      <c r="F201" s="41" t="s">
        <v>457</v>
      </c>
      <c r="G201" s="40" t="s">
        <v>108</v>
      </c>
      <c r="H201" s="128">
        <v>168</v>
      </c>
      <c r="I201" s="125">
        <v>1367.7</v>
      </c>
      <c r="J201" s="125">
        <f aca="true" t="shared" si="2" ref="J201:J206">ROUND(H201*I201,2)</f>
        <v>229773.6</v>
      </c>
    </row>
    <row r="202" spans="2:10" ht="27.75" customHeight="1">
      <c r="B202" s="40" t="s">
        <v>411</v>
      </c>
      <c r="C202" s="40" t="s">
        <v>106</v>
      </c>
      <c r="D202" s="40" t="s">
        <v>410</v>
      </c>
      <c r="E202" s="49" t="s">
        <v>9</v>
      </c>
      <c r="F202" s="41" t="s">
        <v>448</v>
      </c>
      <c r="G202" s="40" t="s">
        <v>108</v>
      </c>
      <c r="H202" s="128">
        <v>2</v>
      </c>
      <c r="I202" s="125">
        <v>18697.32</v>
      </c>
      <c r="J202" s="125">
        <f t="shared" si="2"/>
        <v>37394.64</v>
      </c>
    </row>
    <row r="203" spans="2:10" ht="30" customHeight="1">
      <c r="B203" s="40" t="s">
        <v>412</v>
      </c>
      <c r="C203" s="40" t="s">
        <v>106</v>
      </c>
      <c r="D203" s="40" t="s">
        <v>410</v>
      </c>
      <c r="E203" s="49" t="s">
        <v>9</v>
      </c>
      <c r="F203" s="41" t="s">
        <v>449</v>
      </c>
      <c r="G203" s="40" t="s">
        <v>54</v>
      </c>
      <c r="H203" s="128">
        <v>300</v>
      </c>
      <c r="I203" s="125">
        <v>6.6</v>
      </c>
      <c r="J203" s="125">
        <f t="shared" si="2"/>
        <v>1980</v>
      </c>
    </row>
    <row r="204" spans="2:10" ht="33" customHeight="1">
      <c r="B204" s="40" t="s">
        <v>413</v>
      </c>
      <c r="C204" s="40" t="s">
        <v>106</v>
      </c>
      <c r="D204" s="40" t="s">
        <v>410</v>
      </c>
      <c r="E204" s="49" t="s">
        <v>9</v>
      </c>
      <c r="F204" s="41" t="s">
        <v>450</v>
      </c>
      <c r="G204" s="40" t="s">
        <v>108</v>
      </c>
      <c r="H204" s="128">
        <v>200</v>
      </c>
      <c r="I204" s="125">
        <v>10.72</v>
      </c>
      <c r="J204" s="125">
        <f t="shared" si="2"/>
        <v>2144</v>
      </c>
    </row>
    <row r="205" spans="2:10" ht="13.5">
      <c r="B205" s="40" t="s">
        <v>414</v>
      </c>
      <c r="C205" s="40" t="s">
        <v>7</v>
      </c>
      <c r="D205" s="50" t="s">
        <v>24</v>
      </c>
      <c r="E205" s="49" t="s">
        <v>113</v>
      </c>
      <c r="F205" s="41" t="s">
        <v>114</v>
      </c>
      <c r="G205" s="40" t="s">
        <v>33</v>
      </c>
      <c r="H205" s="128">
        <v>70</v>
      </c>
      <c r="I205" s="125">
        <v>17.25</v>
      </c>
      <c r="J205" s="125">
        <f t="shared" si="2"/>
        <v>1207.5</v>
      </c>
    </row>
    <row r="206" spans="2:10" ht="13.5">
      <c r="B206" s="40" t="s">
        <v>415</v>
      </c>
      <c r="C206" s="40" t="s">
        <v>7</v>
      </c>
      <c r="D206" s="50" t="s">
        <v>24</v>
      </c>
      <c r="E206" s="49" t="s">
        <v>115</v>
      </c>
      <c r="F206" s="41" t="s">
        <v>107</v>
      </c>
      <c r="G206" s="40" t="s">
        <v>33</v>
      </c>
      <c r="H206" s="128">
        <v>70</v>
      </c>
      <c r="I206" s="125">
        <v>21.02</v>
      </c>
      <c r="J206" s="125">
        <f t="shared" si="2"/>
        <v>1471.4</v>
      </c>
    </row>
    <row r="207" spans="2:10" ht="39" customHeight="1">
      <c r="B207" s="37" t="s">
        <v>302</v>
      </c>
      <c r="C207" s="37" t="s">
        <v>8</v>
      </c>
      <c r="D207" s="37" t="s">
        <v>30</v>
      </c>
      <c r="E207" s="53">
        <v>7139</v>
      </c>
      <c r="F207" s="38" t="s">
        <v>447</v>
      </c>
      <c r="G207" s="37" t="s">
        <v>138</v>
      </c>
      <c r="H207" s="127">
        <v>1</v>
      </c>
      <c r="I207" s="126"/>
      <c r="J207" s="126">
        <f>ROUND(SUM(J208:J208),2)</f>
        <v>1237.96</v>
      </c>
    </row>
    <row r="208" spans="2:10" ht="25.5">
      <c r="B208" s="40" t="s">
        <v>455</v>
      </c>
      <c r="C208" s="40" t="s">
        <v>8</v>
      </c>
      <c r="D208" s="40" t="s">
        <v>30</v>
      </c>
      <c r="E208" s="49">
        <v>7139</v>
      </c>
      <c r="F208" s="41" t="s">
        <v>416</v>
      </c>
      <c r="G208" s="40" t="s">
        <v>417</v>
      </c>
      <c r="H208" s="128">
        <v>4</v>
      </c>
      <c r="I208" s="125">
        <v>309.49</v>
      </c>
      <c r="J208" s="125">
        <f>ROUND(H208*I208,2)</f>
        <v>1237.96</v>
      </c>
    </row>
    <row r="209" spans="2:10" ht="25.5">
      <c r="B209" s="37" t="s">
        <v>379</v>
      </c>
      <c r="C209" s="37" t="s">
        <v>106</v>
      </c>
      <c r="D209" s="37" t="s">
        <v>410</v>
      </c>
      <c r="E209" s="53" t="s">
        <v>9</v>
      </c>
      <c r="F209" s="38" t="s">
        <v>378</v>
      </c>
      <c r="G209" s="37" t="s">
        <v>138</v>
      </c>
      <c r="H209" s="127">
        <v>1</v>
      </c>
      <c r="I209" s="126"/>
      <c r="J209" s="126">
        <f>ROUND(SUM(J210:J212),2)</f>
        <v>2975.79</v>
      </c>
    </row>
    <row r="210" spans="2:10" ht="25.5">
      <c r="B210" s="40" t="s">
        <v>452</v>
      </c>
      <c r="C210" s="40" t="s">
        <v>106</v>
      </c>
      <c r="D210" s="40" t="s">
        <v>410</v>
      </c>
      <c r="E210" s="49" t="s">
        <v>9</v>
      </c>
      <c r="F210" s="41" t="s">
        <v>451</v>
      </c>
      <c r="G210" s="40" t="s">
        <v>108</v>
      </c>
      <c r="H210" s="128">
        <v>1</v>
      </c>
      <c r="I210" s="125">
        <v>2669.63</v>
      </c>
      <c r="J210" s="125">
        <f>ROUND(H210*I210,2)</f>
        <v>2669.63</v>
      </c>
    </row>
    <row r="211" spans="2:10" ht="13.5">
      <c r="B211" s="40" t="s">
        <v>453</v>
      </c>
      <c r="C211" s="40" t="s">
        <v>7</v>
      </c>
      <c r="D211" s="50" t="s">
        <v>24</v>
      </c>
      <c r="E211" s="49" t="s">
        <v>113</v>
      </c>
      <c r="F211" s="41" t="s">
        <v>114</v>
      </c>
      <c r="G211" s="40" t="s">
        <v>33</v>
      </c>
      <c r="H211" s="128">
        <v>8</v>
      </c>
      <c r="I211" s="125">
        <v>17.25</v>
      </c>
      <c r="J211" s="125">
        <f>ROUND(H211*I211,2)</f>
        <v>138</v>
      </c>
    </row>
    <row r="212" spans="2:10" ht="13.5">
      <c r="B212" s="40" t="s">
        <v>454</v>
      </c>
      <c r="C212" s="40" t="s">
        <v>7</v>
      </c>
      <c r="D212" s="50" t="s">
        <v>24</v>
      </c>
      <c r="E212" s="49" t="s">
        <v>115</v>
      </c>
      <c r="F212" s="41" t="s">
        <v>107</v>
      </c>
      <c r="G212" s="40" t="s">
        <v>33</v>
      </c>
      <c r="H212" s="128">
        <v>8</v>
      </c>
      <c r="I212" s="125">
        <v>21.02</v>
      </c>
      <c r="J212" s="125">
        <f>ROUND(H212*I212,2)</f>
        <v>168.16</v>
      </c>
    </row>
    <row r="213" spans="2:10" ht="25.5">
      <c r="B213" s="37" t="s">
        <v>460</v>
      </c>
      <c r="C213" s="37" t="s">
        <v>106</v>
      </c>
      <c r="D213" s="37" t="s">
        <v>410</v>
      </c>
      <c r="E213" s="53" t="s">
        <v>9</v>
      </c>
      <c r="F213" s="38" t="s">
        <v>458</v>
      </c>
      <c r="G213" s="37" t="s">
        <v>138</v>
      </c>
      <c r="H213" s="127">
        <v>1</v>
      </c>
      <c r="I213" s="126"/>
      <c r="J213" s="126">
        <f>ROUND(SUM(J214:J216),2)</f>
        <v>4222.42</v>
      </c>
    </row>
    <row r="214" spans="2:10" ht="25.5">
      <c r="B214" s="40" t="s">
        <v>461</v>
      </c>
      <c r="C214" s="40" t="s">
        <v>106</v>
      </c>
      <c r="D214" s="40" t="s">
        <v>410</v>
      </c>
      <c r="E214" s="49" t="s">
        <v>9</v>
      </c>
      <c r="F214" s="41" t="s">
        <v>459</v>
      </c>
      <c r="G214" s="40" t="s">
        <v>108</v>
      </c>
      <c r="H214" s="128">
        <v>1</v>
      </c>
      <c r="I214" s="125">
        <v>4107.61</v>
      </c>
      <c r="J214" s="125">
        <f>ROUND(H214*I214,2)</f>
        <v>4107.61</v>
      </c>
    </row>
    <row r="215" spans="2:10" ht="13.5">
      <c r="B215" s="40" t="s">
        <v>462</v>
      </c>
      <c r="C215" s="40" t="s">
        <v>7</v>
      </c>
      <c r="D215" s="50" t="s">
        <v>24</v>
      </c>
      <c r="E215" s="49" t="s">
        <v>113</v>
      </c>
      <c r="F215" s="41" t="s">
        <v>114</v>
      </c>
      <c r="G215" s="40" t="s">
        <v>33</v>
      </c>
      <c r="H215" s="128">
        <v>3</v>
      </c>
      <c r="I215" s="125">
        <v>17.25</v>
      </c>
      <c r="J215" s="125">
        <f>ROUND(H215*I215,2)</f>
        <v>51.75</v>
      </c>
    </row>
    <row r="216" spans="2:10" ht="13.5">
      <c r="B216" s="40" t="s">
        <v>463</v>
      </c>
      <c r="C216" s="40" t="s">
        <v>7</v>
      </c>
      <c r="D216" s="50" t="s">
        <v>24</v>
      </c>
      <c r="E216" s="49" t="s">
        <v>115</v>
      </c>
      <c r="F216" s="41" t="s">
        <v>107</v>
      </c>
      <c r="G216" s="40" t="s">
        <v>33</v>
      </c>
      <c r="H216" s="128">
        <v>3</v>
      </c>
      <c r="I216" s="125">
        <v>21.02</v>
      </c>
      <c r="J216" s="125">
        <f>ROUND(H216*I216,2)</f>
        <v>63.06</v>
      </c>
    </row>
    <row r="217" spans="2:10" ht="13.5">
      <c r="B217" s="28" t="s">
        <v>303</v>
      </c>
      <c r="C217" s="28"/>
      <c r="D217" s="28"/>
      <c r="E217" s="28"/>
      <c r="F217" s="29" t="s">
        <v>418</v>
      </c>
      <c r="G217" s="28"/>
      <c r="H217" s="137"/>
      <c r="I217" s="138"/>
      <c r="J217" s="138"/>
    </row>
    <row r="218" spans="2:10" ht="13.5">
      <c r="B218" s="37" t="s">
        <v>304</v>
      </c>
      <c r="C218" s="37"/>
      <c r="D218" s="37"/>
      <c r="E218" s="37"/>
      <c r="F218" s="38" t="s">
        <v>418</v>
      </c>
      <c r="G218" s="37"/>
      <c r="H218" s="127"/>
      <c r="I218" s="126"/>
      <c r="J218" s="126"/>
    </row>
    <row r="219" spans="2:10" ht="13.5">
      <c r="B219" s="37" t="s">
        <v>305</v>
      </c>
      <c r="C219" s="37" t="s">
        <v>8</v>
      </c>
      <c r="D219" s="37" t="s">
        <v>24</v>
      </c>
      <c r="E219" s="53">
        <v>11130</v>
      </c>
      <c r="F219" s="38" t="s">
        <v>343</v>
      </c>
      <c r="G219" s="37" t="s">
        <v>108</v>
      </c>
      <c r="H219" s="127">
        <v>1</v>
      </c>
      <c r="I219" s="126"/>
      <c r="J219" s="126">
        <f>ROUND(SUM(J220:J222),2)</f>
        <v>48.94</v>
      </c>
    </row>
    <row r="220" spans="2:10" ht="13.5">
      <c r="B220" s="40" t="s">
        <v>420</v>
      </c>
      <c r="C220" s="40" t="s">
        <v>7</v>
      </c>
      <c r="D220" s="40" t="s">
        <v>24</v>
      </c>
      <c r="E220" s="49">
        <v>88309</v>
      </c>
      <c r="F220" s="41" t="s">
        <v>38</v>
      </c>
      <c r="G220" s="40" t="s">
        <v>33</v>
      </c>
      <c r="H220" s="128">
        <v>1</v>
      </c>
      <c r="I220" s="125">
        <v>20.82</v>
      </c>
      <c r="J220" s="125">
        <f>ROUND(H220*I220,2)</f>
        <v>20.82</v>
      </c>
    </row>
    <row r="221" spans="2:10" ht="13.5">
      <c r="B221" s="40" t="s">
        <v>421</v>
      </c>
      <c r="C221" s="40" t="s">
        <v>7</v>
      </c>
      <c r="D221" s="40" t="s">
        <v>24</v>
      </c>
      <c r="E221" s="49">
        <v>88316</v>
      </c>
      <c r="F221" s="41" t="s">
        <v>37</v>
      </c>
      <c r="G221" s="40" t="s">
        <v>33</v>
      </c>
      <c r="H221" s="128">
        <v>1</v>
      </c>
      <c r="I221" s="125">
        <v>16.57</v>
      </c>
      <c r="J221" s="125">
        <f>ROUND(H221*I221,2)</f>
        <v>16.57</v>
      </c>
    </row>
    <row r="222" spans="2:10" ht="13.5">
      <c r="B222" s="40" t="s">
        <v>422</v>
      </c>
      <c r="C222" s="40" t="s">
        <v>330</v>
      </c>
      <c r="D222" s="40" t="s">
        <v>30</v>
      </c>
      <c r="E222" s="49">
        <v>88628</v>
      </c>
      <c r="F222" s="41" t="s">
        <v>331</v>
      </c>
      <c r="G222" s="40" t="s">
        <v>56</v>
      </c>
      <c r="H222" s="128">
        <v>0.027</v>
      </c>
      <c r="I222" s="125">
        <v>427.67</v>
      </c>
      <c r="J222" s="125">
        <f>ROUND(H222*I222,2)</f>
        <v>11.55</v>
      </c>
    </row>
    <row r="223" spans="2:10" ht="25.5">
      <c r="B223" s="37" t="s">
        <v>381</v>
      </c>
      <c r="C223" s="37" t="s">
        <v>8</v>
      </c>
      <c r="D223" s="37" t="s">
        <v>24</v>
      </c>
      <c r="E223" s="53">
        <v>12227</v>
      </c>
      <c r="F223" s="38" t="s">
        <v>445</v>
      </c>
      <c r="G223" s="37" t="s">
        <v>108</v>
      </c>
      <c r="H223" s="127">
        <v>1</v>
      </c>
      <c r="I223" s="126"/>
      <c r="J223" s="126">
        <f>ROUND(SUM(J224:J228),2)</f>
        <v>935.12</v>
      </c>
    </row>
    <row r="224" spans="2:10" ht="25.5">
      <c r="B224" s="40" t="s">
        <v>423</v>
      </c>
      <c r="C224" s="40" t="s">
        <v>8</v>
      </c>
      <c r="D224" s="50" t="s">
        <v>28</v>
      </c>
      <c r="E224" s="49">
        <v>11823</v>
      </c>
      <c r="F224" s="41" t="s">
        <v>445</v>
      </c>
      <c r="G224" s="40" t="s">
        <v>108</v>
      </c>
      <c r="H224" s="128">
        <v>1</v>
      </c>
      <c r="I224" s="125">
        <v>734.05</v>
      </c>
      <c r="J224" s="125">
        <f>ROUND(H224*I224,2)</f>
        <v>734.05</v>
      </c>
    </row>
    <row r="225" spans="2:10" ht="13.5">
      <c r="B225" s="40" t="s">
        <v>424</v>
      </c>
      <c r="C225" s="40" t="s">
        <v>7</v>
      </c>
      <c r="D225" s="40" t="s">
        <v>24</v>
      </c>
      <c r="E225" s="49">
        <v>88309</v>
      </c>
      <c r="F225" s="41" t="s">
        <v>38</v>
      </c>
      <c r="G225" s="40" t="s">
        <v>33</v>
      </c>
      <c r="H225" s="128">
        <v>1.5</v>
      </c>
      <c r="I225" s="125">
        <v>20.82</v>
      </c>
      <c r="J225" s="125">
        <f>ROUND(H225*I225,2)</f>
        <v>31.23</v>
      </c>
    </row>
    <row r="226" spans="2:10" ht="13.5">
      <c r="B226" s="40" t="s">
        <v>425</v>
      </c>
      <c r="C226" s="40" t="s">
        <v>7</v>
      </c>
      <c r="D226" s="40" t="s">
        <v>24</v>
      </c>
      <c r="E226" s="49">
        <v>88316</v>
      </c>
      <c r="F226" s="41" t="s">
        <v>37</v>
      </c>
      <c r="G226" s="40" t="s">
        <v>33</v>
      </c>
      <c r="H226" s="128">
        <v>2.2</v>
      </c>
      <c r="I226" s="125">
        <v>16.57</v>
      </c>
      <c r="J226" s="125">
        <f>ROUND(H226*I226,2)</f>
        <v>36.45</v>
      </c>
    </row>
    <row r="227" spans="2:10" ht="13.5">
      <c r="B227" s="40" t="s">
        <v>426</v>
      </c>
      <c r="C227" s="40" t="s">
        <v>330</v>
      </c>
      <c r="D227" s="40" t="s">
        <v>30</v>
      </c>
      <c r="E227" s="49">
        <v>88628</v>
      </c>
      <c r="F227" s="41" t="s">
        <v>331</v>
      </c>
      <c r="G227" s="40" t="s">
        <v>56</v>
      </c>
      <c r="H227" s="128">
        <v>0.017</v>
      </c>
      <c r="I227" s="125">
        <v>427.67</v>
      </c>
      <c r="J227" s="125">
        <f>ROUND(H227*I227,2)</f>
        <v>7.27</v>
      </c>
    </row>
    <row r="228" spans="2:10" ht="13.5">
      <c r="B228" s="40" t="s">
        <v>427</v>
      </c>
      <c r="C228" s="40" t="s">
        <v>7</v>
      </c>
      <c r="D228" s="40" t="s">
        <v>24</v>
      </c>
      <c r="E228" s="49">
        <v>88264</v>
      </c>
      <c r="F228" s="41" t="s">
        <v>107</v>
      </c>
      <c r="G228" s="40" t="s">
        <v>33</v>
      </c>
      <c r="H228" s="128">
        <v>6</v>
      </c>
      <c r="I228" s="125">
        <v>21.02</v>
      </c>
      <c r="J228" s="125">
        <f>ROUND(H228*I228,2)</f>
        <v>126.12</v>
      </c>
    </row>
    <row r="229" spans="2:10" ht="29.25" customHeight="1">
      <c r="B229" s="37" t="s">
        <v>382</v>
      </c>
      <c r="C229" s="37" t="s">
        <v>7</v>
      </c>
      <c r="D229" s="37" t="s">
        <v>24</v>
      </c>
      <c r="E229" s="53">
        <v>101894</v>
      </c>
      <c r="F229" s="38" t="s">
        <v>348</v>
      </c>
      <c r="G229" s="37" t="s">
        <v>108</v>
      </c>
      <c r="H229" s="127">
        <v>1</v>
      </c>
      <c r="I229" s="126"/>
      <c r="J229" s="126">
        <f>ROUND(SUM(J230:J233),2)</f>
        <v>151.86</v>
      </c>
    </row>
    <row r="230" spans="2:10" ht="13.5">
      <c r="B230" s="40" t="s">
        <v>428</v>
      </c>
      <c r="C230" s="40" t="s">
        <v>7</v>
      </c>
      <c r="D230" s="40" t="s">
        <v>24</v>
      </c>
      <c r="E230" s="49">
        <v>88247</v>
      </c>
      <c r="F230" s="41" t="s">
        <v>114</v>
      </c>
      <c r="G230" s="40" t="s">
        <v>33</v>
      </c>
      <c r="H230" s="128">
        <v>0.783</v>
      </c>
      <c r="I230" s="125">
        <v>17.25</v>
      </c>
      <c r="J230" s="125">
        <f>ROUND(H230*I230,2)</f>
        <v>13.51</v>
      </c>
    </row>
    <row r="231" spans="2:10" ht="13.5">
      <c r="B231" s="40" t="s">
        <v>429</v>
      </c>
      <c r="C231" s="40" t="s">
        <v>7</v>
      </c>
      <c r="D231" s="40" t="s">
        <v>24</v>
      </c>
      <c r="E231" s="49">
        <v>88264</v>
      </c>
      <c r="F231" s="41" t="s">
        <v>107</v>
      </c>
      <c r="G231" s="40" t="s">
        <v>33</v>
      </c>
      <c r="H231" s="128">
        <v>0.783</v>
      </c>
      <c r="I231" s="125">
        <v>21.02</v>
      </c>
      <c r="J231" s="125">
        <f>ROUND(H231*I231,2)</f>
        <v>16.46</v>
      </c>
    </row>
    <row r="232" spans="2:10" ht="13.5">
      <c r="B232" s="40" t="s">
        <v>430</v>
      </c>
      <c r="C232" s="40" t="s">
        <v>7</v>
      </c>
      <c r="D232" s="50" t="s">
        <v>28</v>
      </c>
      <c r="E232" s="49">
        <v>1576</v>
      </c>
      <c r="F232" s="41" t="s">
        <v>349</v>
      </c>
      <c r="G232" s="40" t="s">
        <v>108</v>
      </c>
      <c r="H232" s="128">
        <v>3</v>
      </c>
      <c r="I232" s="125">
        <v>2.8</v>
      </c>
      <c r="J232" s="125">
        <f>ROUND(H232*I232,2)</f>
        <v>8.4</v>
      </c>
    </row>
    <row r="233" spans="2:10" ht="13.5">
      <c r="B233" s="40" t="s">
        <v>431</v>
      </c>
      <c r="C233" s="40" t="s">
        <v>7</v>
      </c>
      <c r="D233" s="50" t="s">
        <v>28</v>
      </c>
      <c r="E233" s="49">
        <v>2373</v>
      </c>
      <c r="F233" s="41" t="s">
        <v>348</v>
      </c>
      <c r="G233" s="40" t="s">
        <v>108</v>
      </c>
      <c r="H233" s="128">
        <v>1</v>
      </c>
      <c r="I233" s="125">
        <v>113.49</v>
      </c>
      <c r="J233" s="125">
        <f>ROUND(H233*I233,2)</f>
        <v>113.49</v>
      </c>
    </row>
    <row r="234" spans="2:10" ht="27.75" customHeight="1">
      <c r="B234" s="37" t="s">
        <v>383</v>
      </c>
      <c r="C234" s="37" t="s">
        <v>7</v>
      </c>
      <c r="D234" s="37" t="s">
        <v>24</v>
      </c>
      <c r="E234" s="53">
        <v>93654</v>
      </c>
      <c r="F234" s="38" t="s">
        <v>352</v>
      </c>
      <c r="G234" s="37" t="s">
        <v>26</v>
      </c>
      <c r="H234" s="127">
        <v>1</v>
      </c>
      <c r="I234" s="126"/>
      <c r="J234" s="126">
        <f>ROUND(SUM(J235:J238),2)</f>
        <v>12.1</v>
      </c>
    </row>
    <row r="235" spans="2:10" ht="13.5">
      <c r="B235" s="40" t="s">
        <v>432</v>
      </c>
      <c r="C235" s="40" t="s">
        <v>7</v>
      </c>
      <c r="D235" s="50" t="s">
        <v>24</v>
      </c>
      <c r="E235" s="49" t="s">
        <v>113</v>
      </c>
      <c r="F235" s="41" t="s">
        <v>114</v>
      </c>
      <c r="G235" s="40" t="s">
        <v>33</v>
      </c>
      <c r="H235" s="128">
        <v>0.0476</v>
      </c>
      <c r="I235" s="125">
        <v>17.25</v>
      </c>
      <c r="J235" s="125">
        <f>ROUND(H235*I235,2)</f>
        <v>0.82</v>
      </c>
    </row>
    <row r="236" spans="2:10" ht="13.5">
      <c r="B236" s="40" t="s">
        <v>433</v>
      </c>
      <c r="C236" s="40" t="s">
        <v>7</v>
      </c>
      <c r="D236" s="50" t="s">
        <v>24</v>
      </c>
      <c r="E236" s="49" t="s">
        <v>115</v>
      </c>
      <c r="F236" s="41" t="s">
        <v>107</v>
      </c>
      <c r="G236" s="40" t="s">
        <v>33</v>
      </c>
      <c r="H236" s="128">
        <v>0.0476</v>
      </c>
      <c r="I236" s="125">
        <v>21.02</v>
      </c>
      <c r="J236" s="125">
        <f>ROUND(H236*I236,2)</f>
        <v>1</v>
      </c>
    </row>
    <row r="237" spans="2:10" ht="13.5">
      <c r="B237" s="40" t="s">
        <v>434</v>
      </c>
      <c r="C237" s="40" t="s">
        <v>7</v>
      </c>
      <c r="D237" s="50" t="s">
        <v>28</v>
      </c>
      <c r="E237" s="49">
        <v>1570</v>
      </c>
      <c r="F237" s="41" t="s">
        <v>353</v>
      </c>
      <c r="G237" s="40" t="s">
        <v>108</v>
      </c>
      <c r="H237" s="128">
        <v>1</v>
      </c>
      <c r="I237" s="125">
        <v>1.02</v>
      </c>
      <c r="J237" s="125">
        <f>ROUND(H237*I237,2)</f>
        <v>1.02</v>
      </c>
    </row>
    <row r="238" spans="2:10" ht="13.5">
      <c r="B238" s="40" t="s">
        <v>435</v>
      </c>
      <c r="C238" s="40" t="s">
        <v>7</v>
      </c>
      <c r="D238" s="50" t="s">
        <v>28</v>
      </c>
      <c r="E238" s="49">
        <v>34653</v>
      </c>
      <c r="F238" s="41" t="s">
        <v>355</v>
      </c>
      <c r="G238" s="40" t="s">
        <v>26</v>
      </c>
      <c r="H238" s="128">
        <v>1</v>
      </c>
      <c r="I238" s="125">
        <v>9.26</v>
      </c>
      <c r="J238" s="125">
        <f>ROUND(H238*I238,2)</f>
        <v>9.26</v>
      </c>
    </row>
    <row r="239" spans="2:10" ht="13.5">
      <c r="B239" s="37" t="s">
        <v>419</v>
      </c>
      <c r="C239" s="37" t="s">
        <v>8</v>
      </c>
      <c r="D239" s="37" t="s">
        <v>24</v>
      </c>
      <c r="E239" s="53">
        <v>9041</v>
      </c>
      <c r="F239" s="38" t="s">
        <v>362</v>
      </c>
      <c r="G239" s="37" t="s">
        <v>26</v>
      </c>
      <c r="H239" s="127">
        <v>1</v>
      </c>
      <c r="I239" s="126"/>
      <c r="J239" s="126">
        <f>ROUND(SUM(J240:J242),2)</f>
        <v>109.39</v>
      </c>
    </row>
    <row r="240" spans="2:10" ht="13.5">
      <c r="B240" s="40" t="s">
        <v>436</v>
      </c>
      <c r="C240" s="40" t="s">
        <v>7</v>
      </c>
      <c r="D240" s="50" t="s">
        <v>24</v>
      </c>
      <c r="E240" s="49" t="s">
        <v>113</v>
      </c>
      <c r="F240" s="41" t="s">
        <v>114</v>
      </c>
      <c r="G240" s="40" t="s">
        <v>33</v>
      </c>
      <c r="H240" s="128">
        <v>0.3</v>
      </c>
      <c r="I240" s="125">
        <v>17.25</v>
      </c>
      <c r="J240" s="125">
        <f>ROUND(H240*I240,2)</f>
        <v>5.18</v>
      </c>
    </row>
    <row r="241" spans="2:10" ht="13.5">
      <c r="B241" s="40" t="s">
        <v>437</v>
      </c>
      <c r="C241" s="40" t="s">
        <v>7</v>
      </c>
      <c r="D241" s="50" t="s">
        <v>24</v>
      </c>
      <c r="E241" s="49" t="s">
        <v>115</v>
      </c>
      <c r="F241" s="41" t="s">
        <v>107</v>
      </c>
      <c r="G241" s="40" t="s">
        <v>33</v>
      </c>
      <c r="H241" s="128">
        <v>0.3</v>
      </c>
      <c r="I241" s="125">
        <v>21.02</v>
      </c>
      <c r="J241" s="125">
        <f>ROUND(H241*I241,2)</f>
        <v>6.31</v>
      </c>
    </row>
    <row r="242" spans="2:10" ht="13.5">
      <c r="B242" s="40" t="s">
        <v>438</v>
      </c>
      <c r="C242" s="40" t="s">
        <v>8</v>
      </c>
      <c r="D242" s="50" t="s">
        <v>28</v>
      </c>
      <c r="E242" s="49">
        <v>9225</v>
      </c>
      <c r="F242" s="41" t="s">
        <v>362</v>
      </c>
      <c r="G242" s="40" t="s">
        <v>108</v>
      </c>
      <c r="H242" s="128">
        <v>1</v>
      </c>
      <c r="I242" s="125">
        <v>97.9</v>
      </c>
      <c r="J242" s="125">
        <f>ROUND(H242*I242,2)</f>
        <v>97.9</v>
      </c>
    </row>
    <row r="243" spans="2:10" ht="13.5">
      <c r="B243" s="28" t="s">
        <v>439</v>
      </c>
      <c r="C243" s="28"/>
      <c r="D243" s="28"/>
      <c r="E243" s="28"/>
      <c r="F243" s="29" t="s">
        <v>380</v>
      </c>
      <c r="G243" s="28"/>
      <c r="H243" s="137"/>
      <c r="I243" s="138"/>
      <c r="J243" s="138"/>
    </row>
    <row r="244" spans="2:10" ht="13.5">
      <c r="B244" s="37" t="s">
        <v>440</v>
      </c>
      <c r="C244" s="37"/>
      <c r="D244" s="37"/>
      <c r="E244" s="37"/>
      <c r="F244" s="38" t="s">
        <v>380</v>
      </c>
      <c r="G244" s="37"/>
      <c r="H244" s="127"/>
      <c r="I244" s="126"/>
      <c r="J244" s="126"/>
    </row>
    <row r="245" spans="2:10" ht="12.75">
      <c r="B245" s="42" t="s">
        <v>441</v>
      </c>
      <c r="C245" s="43" t="s">
        <v>7</v>
      </c>
      <c r="D245" s="44" t="s">
        <v>30</v>
      </c>
      <c r="E245" s="45">
        <v>90779</v>
      </c>
      <c r="F245" s="46" t="s">
        <v>309</v>
      </c>
      <c r="G245" s="47" t="s">
        <v>33</v>
      </c>
      <c r="H245" s="129">
        <v>1</v>
      </c>
      <c r="I245" s="130"/>
      <c r="J245" s="131">
        <f>ROUND(SUM(J246:J246),2)</f>
        <v>139.62</v>
      </c>
    </row>
    <row r="246" spans="2:10" ht="12.75">
      <c r="B246" s="40" t="s">
        <v>441</v>
      </c>
      <c r="C246" s="40" t="s">
        <v>7</v>
      </c>
      <c r="D246" s="40" t="s">
        <v>30</v>
      </c>
      <c r="E246" s="40">
        <v>90779</v>
      </c>
      <c r="F246" s="41" t="s">
        <v>309</v>
      </c>
      <c r="G246" s="48" t="s">
        <v>33</v>
      </c>
      <c r="H246" s="132">
        <v>1</v>
      </c>
      <c r="I246" s="133">
        <v>139.62</v>
      </c>
      <c r="J246" s="134">
        <f>ROUND(H246*I246,2)</f>
        <v>139.62</v>
      </c>
    </row>
    <row r="247" spans="2:10" ht="12.75">
      <c r="B247" s="42" t="s">
        <v>442</v>
      </c>
      <c r="C247" s="43" t="s">
        <v>7</v>
      </c>
      <c r="D247" s="44" t="s">
        <v>30</v>
      </c>
      <c r="E247" s="45">
        <v>88255</v>
      </c>
      <c r="F247" s="46" t="s">
        <v>311</v>
      </c>
      <c r="G247" s="47" t="s">
        <v>33</v>
      </c>
      <c r="H247" s="129">
        <v>1</v>
      </c>
      <c r="I247" s="130"/>
      <c r="J247" s="131">
        <f>ROUND(SUM(J248:J248),2)</f>
        <v>25.12</v>
      </c>
    </row>
    <row r="248" spans="2:10" ht="12.75">
      <c r="B248" s="40" t="s">
        <v>442</v>
      </c>
      <c r="C248" s="40" t="s">
        <v>7</v>
      </c>
      <c r="D248" s="41" t="s">
        <v>30</v>
      </c>
      <c r="E248" s="40">
        <v>88255</v>
      </c>
      <c r="F248" s="41" t="s">
        <v>311</v>
      </c>
      <c r="G248" s="48" t="s">
        <v>33</v>
      </c>
      <c r="H248" s="132">
        <v>1</v>
      </c>
      <c r="I248" s="133">
        <v>25.12</v>
      </c>
      <c r="J248" s="134">
        <f>ROUND(H248*I248,2)</f>
        <v>25.12</v>
      </c>
    </row>
    <row r="249" spans="2:10" ht="12.75">
      <c r="B249" s="42" t="s">
        <v>443</v>
      </c>
      <c r="C249" s="43" t="s">
        <v>7</v>
      </c>
      <c r="D249" s="44" t="s">
        <v>30</v>
      </c>
      <c r="E249" s="45">
        <v>90775</v>
      </c>
      <c r="F249" s="46" t="s">
        <v>314</v>
      </c>
      <c r="G249" s="47" t="s">
        <v>33</v>
      </c>
      <c r="H249" s="129">
        <v>1</v>
      </c>
      <c r="I249" s="130"/>
      <c r="J249" s="131">
        <f>ROUND(SUM(J250:J250),2)</f>
        <v>42.22</v>
      </c>
    </row>
    <row r="250" spans="2:10" ht="12.75">
      <c r="B250" s="40" t="s">
        <v>443</v>
      </c>
      <c r="C250" s="40" t="s">
        <v>7</v>
      </c>
      <c r="D250" s="40" t="s">
        <v>30</v>
      </c>
      <c r="E250" s="40">
        <v>90775</v>
      </c>
      <c r="F250" s="41" t="s">
        <v>314</v>
      </c>
      <c r="G250" s="48" t="s">
        <v>33</v>
      </c>
      <c r="H250" s="132">
        <v>1</v>
      </c>
      <c r="I250" s="133">
        <v>42.22</v>
      </c>
      <c r="J250" s="134">
        <f>ROUND(H250*I250,2)</f>
        <v>42.22</v>
      </c>
    </row>
    <row r="251" spans="2:10" ht="12.75">
      <c r="B251" s="42" t="s">
        <v>444</v>
      </c>
      <c r="C251" s="43" t="s">
        <v>6</v>
      </c>
      <c r="D251" s="43" t="s">
        <v>28</v>
      </c>
      <c r="E251" s="45" t="s">
        <v>316</v>
      </c>
      <c r="F251" s="46" t="s">
        <v>317</v>
      </c>
      <c r="G251" s="47" t="s">
        <v>39</v>
      </c>
      <c r="H251" s="129">
        <v>1</v>
      </c>
      <c r="I251" s="130"/>
      <c r="J251" s="131">
        <f>ROUND(SUM(J252:J252),2)</f>
        <v>15</v>
      </c>
    </row>
    <row r="252" spans="2:10" ht="12.75">
      <c r="B252" s="40" t="s">
        <v>444</v>
      </c>
      <c r="C252" s="40" t="s">
        <v>6</v>
      </c>
      <c r="D252" s="40" t="s">
        <v>28</v>
      </c>
      <c r="E252" s="40" t="s">
        <v>319</v>
      </c>
      <c r="F252" s="41" t="s">
        <v>317</v>
      </c>
      <c r="G252" s="48" t="s">
        <v>39</v>
      </c>
      <c r="H252" s="132">
        <v>1</v>
      </c>
      <c r="I252" s="133">
        <v>15</v>
      </c>
      <c r="J252" s="134">
        <f>ROUND(H252*I252,2)</f>
        <v>15</v>
      </c>
    </row>
  </sheetData>
  <sheetProtection selectLockedCells="1" selectUnlockedCells="1"/>
  <autoFilter ref="B14:L23"/>
  <mergeCells count="20">
    <mergeCell ref="J14:J15"/>
    <mergeCell ref="H12:I12"/>
    <mergeCell ref="B14:B15"/>
    <mergeCell ref="C14:C15"/>
    <mergeCell ref="D14:D15"/>
    <mergeCell ref="E14:E15"/>
    <mergeCell ref="F14:F15"/>
    <mergeCell ref="G14:G15"/>
    <mergeCell ref="H14:H15"/>
    <mergeCell ref="I14:I15"/>
    <mergeCell ref="B5:D13"/>
    <mergeCell ref="E5:H6"/>
    <mergeCell ref="I5:I6"/>
    <mergeCell ref="E7:F8"/>
    <mergeCell ref="H8:I8"/>
    <mergeCell ref="E9:F10"/>
    <mergeCell ref="H9:I9"/>
    <mergeCell ref="H10:I10"/>
    <mergeCell ref="E11:F12"/>
    <mergeCell ref="H11:I11"/>
  </mergeCells>
  <conditionalFormatting sqref="D96 G96">
    <cfRule type="expression" priority="79" dxfId="63" stopIfTrue="1">
      <formula>AND($A91&lt;&gt;"COMPOSICAO",$A91&lt;&gt;"INSUMO",$A91&lt;&gt;"")</formula>
    </cfRule>
    <cfRule type="expression" priority="80" dxfId="64" stopIfTrue="1">
      <formula>AND(OR($A91="COMPOSICAO",$A91="INSUMO",$A91&lt;&gt;""),$A91&lt;&gt;"")</formula>
    </cfRule>
  </conditionalFormatting>
  <conditionalFormatting sqref="H29:J29">
    <cfRule type="cellIs" priority="81" dxfId="0" operator="lessThanOrEqual" stopIfTrue="1">
      <formula>0</formula>
    </cfRule>
  </conditionalFormatting>
  <conditionalFormatting sqref="H32:J32">
    <cfRule type="cellIs" priority="82" dxfId="0" operator="lessThanOrEqual" stopIfTrue="1">
      <formula>0</formula>
    </cfRule>
  </conditionalFormatting>
  <conditionalFormatting sqref="D118">
    <cfRule type="expression" priority="89" dxfId="63" stopIfTrue="1">
      <formula>AND($A108&lt;&gt;"COMPOSICAO",$A108&lt;&gt;"INSUMO",$A108&lt;&gt;"")</formula>
    </cfRule>
    <cfRule type="expression" priority="90" dxfId="64" stopIfTrue="1">
      <formula>AND(OR($A108="COMPOSICAO",$A108="INSUMO",$A108&lt;&gt;""),$A108&lt;&gt;"")</formula>
    </cfRule>
  </conditionalFormatting>
  <conditionalFormatting sqref="H60:J60">
    <cfRule type="cellIs" priority="97" dxfId="0" operator="lessThanOrEqual" stopIfTrue="1">
      <formula>0</formula>
    </cfRule>
  </conditionalFormatting>
  <conditionalFormatting sqref="H50:J50">
    <cfRule type="cellIs" priority="101" dxfId="0" operator="lessThanOrEqual" stopIfTrue="1">
      <formula>0</formula>
    </cfRule>
  </conditionalFormatting>
  <conditionalFormatting sqref="H45">
    <cfRule type="cellIs" priority="103" dxfId="0" operator="lessThanOrEqual" stopIfTrue="1">
      <formula>0</formula>
    </cfRule>
  </conditionalFormatting>
  <conditionalFormatting sqref="H81">
    <cfRule type="cellIs" priority="105" dxfId="0" operator="lessThanOrEqual" stopIfTrue="1">
      <formula>0</formula>
    </cfRule>
  </conditionalFormatting>
  <conditionalFormatting sqref="H52:J52">
    <cfRule type="cellIs" priority="106" dxfId="0" operator="lessThanOrEqual" stopIfTrue="1">
      <formula>0</formula>
    </cfRule>
  </conditionalFormatting>
  <conditionalFormatting sqref="H85">
    <cfRule type="cellIs" priority="107" dxfId="0" operator="lessThanOrEqual" stopIfTrue="1">
      <formula>0</formula>
    </cfRule>
  </conditionalFormatting>
  <conditionalFormatting sqref="H57:J57">
    <cfRule type="cellIs" priority="110" dxfId="0" operator="lessThanOrEqual" stopIfTrue="1">
      <formula>0</formula>
    </cfRule>
  </conditionalFormatting>
  <conditionalFormatting sqref="H62">
    <cfRule type="cellIs" priority="112" dxfId="0" operator="lessThanOrEqual" stopIfTrue="1">
      <formula>0</formula>
    </cfRule>
  </conditionalFormatting>
  <conditionalFormatting sqref="H66">
    <cfRule type="cellIs" priority="113" dxfId="0" operator="lessThanOrEqual" stopIfTrue="1">
      <formula>0</formula>
    </cfRule>
  </conditionalFormatting>
  <conditionalFormatting sqref="H72">
    <cfRule type="cellIs" priority="114" dxfId="0" operator="lessThanOrEqual" stopIfTrue="1">
      <formula>0</formula>
    </cfRule>
  </conditionalFormatting>
  <conditionalFormatting sqref="H77">
    <cfRule type="cellIs" priority="115" dxfId="0" operator="lessThanOrEqual" stopIfTrue="1">
      <formula>0</formula>
    </cfRule>
  </conditionalFormatting>
  <conditionalFormatting sqref="H16:J16">
    <cfRule type="cellIs" priority="64" dxfId="0" operator="lessThanOrEqual" stopIfTrue="1">
      <formula>0</formula>
    </cfRule>
  </conditionalFormatting>
  <conditionalFormatting sqref="H21:J22 J23:J24">
    <cfRule type="cellIs" priority="51" dxfId="0" operator="lessThanOrEqual" stopIfTrue="1">
      <formula>0</formula>
    </cfRule>
  </conditionalFormatting>
  <conditionalFormatting sqref="H23:I24">
    <cfRule type="cellIs" priority="50" dxfId="0" operator="lessThanOrEqual" stopIfTrue="1">
      <formula>0</formula>
    </cfRule>
  </conditionalFormatting>
  <conditionalFormatting sqref="H25:J26 J27:J28">
    <cfRule type="cellIs" priority="49" dxfId="0" operator="lessThanOrEqual" stopIfTrue="1">
      <formula>0</formula>
    </cfRule>
  </conditionalFormatting>
  <conditionalFormatting sqref="H27:I28">
    <cfRule type="cellIs" priority="48" dxfId="0" operator="lessThanOrEqual" stopIfTrue="1">
      <formula>0</formula>
    </cfRule>
  </conditionalFormatting>
  <conditionalFormatting sqref="D164">
    <cfRule type="expression" priority="116" dxfId="63" stopIfTrue="1">
      <formula>AND($A149&lt;&gt;"COMPOSICAO",$A149&lt;&gt;"INSUMO",$A149&lt;&gt;"")</formula>
    </cfRule>
    <cfRule type="expression" priority="117" dxfId="64" stopIfTrue="1">
      <formula>AND(OR($A149="COMPOSICAO",$A149="INSUMO",$A149&lt;&gt;""),$A149&lt;&gt;"")</formula>
    </cfRule>
  </conditionalFormatting>
  <conditionalFormatting sqref="D169">
    <cfRule type="expression" priority="46" dxfId="63" stopIfTrue="1">
      <formula>AND($A154&lt;&gt;"COMPOSICAO",$A154&lt;&gt;"INSUMO",$A154&lt;&gt;"")</formula>
    </cfRule>
    <cfRule type="expression" priority="47" dxfId="64" stopIfTrue="1">
      <formula>AND(OR($A154="COMPOSICAO",$A154="INSUMO",$A154&lt;&gt;""),$A154&lt;&gt;"")</formula>
    </cfRule>
  </conditionalFormatting>
  <conditionalFormatting sqref="D172:D173">
    <cfRule type="expression" priority="122" dxfId="63" stopIfTrue="1">
      <formula>AND($A167&lt;&gt;"COMPOSICAO",$A167&lt;&gt;"INSUMO",$A167&lt;&gt;"")</formula>
    </cfRule>
    <cfRule type="expression" priority="123" dxfId="64" stopIfTrue="1">
      <formula>AND(OR($A167="COMPOSICAO",$A167="INSUMO",$A167&lt;&gt;""),$A167&lt;&gt;"")</formula>
    </cfRule>
  </conditionalFormatting>
  <conditionalFormatting sqref="D179">
    <cfRule type="expression" priority="36" dxfId="63" stopIfTrue="1">
      <formula>AND($A164&lt;&gt;"COMPOSICAO",$A164&lt;&gt;"INSUMO",$A164&lt;&gt;"")</formula>
    </cfRule>
    <cfRule type="expression" priority="37" dxfId="64" stopIfTrue="1">
      <formula>AND(OR($A164="COMPOSICAO",$A164="INSUMO",$A164&lt;&gt;""),$A164&lt;&gt;"")</formula>
    </cfRule>
  </conditionalFormatting>
  <conditionalFormatting sqref="D177:D178">
    <cfRule type="expression" priority="42" dxfId="63" stopIfTrue="1">
      <formula>AND($A172&lt;&gt;"COMPOSICAO",$A172&lt;&gt;"INSUMO",$A172&lt;&gt;"")</formula>
    </cfRule>
    <cfRule type="expression" priority="43" dxfId="64" stopIfTrue="1">
      <formula>AND(OR($A172="COMPOSICAO",$A172="INSUMO",$A172&lt;&gt;""),$A172&lt;&gt;"")</formula>
    </cfRule>
  </conditionalFormatting>
  <conditionalFormatting sqref="D174">
    <cfRule type="expression" priority="38" dxfId="63" stopIfTrue="1">
      <formula>AND($A159&lt;&gt;"COMPOSICAO",$A159&lt;&gt;"INSUMO",$A159&lt;&gt;"")</formula>
    </cfRule>
    <cfRule type="expression" priority="39" dxfId="64" stopIfTrue="1">
      <formula>AND(OR($A159="COMPOSICAO",$A159="INSUMO",$A159&lt;&gt;""),$A159&lt;&gt;"")</formula>
    </cfRule>
  </conditionalFormatting>
  <conditionalFormatting sqref="D182:D183">
    <cfRule type="expression" priority="34" dxfId="63" stopIfTrue="1">
      <formula>AND($A178&lt;&gt;"COMPOSICAO",$A178&lt;&gt;"INSUMO",$A178&lt;&gt;"")</formula>
    </cfRule>
    <cfRule type="expression" priority="35" dxfId="64" stopIfTrue="1">
      <formula>AND(OR($A178="COMPOSICAO",$A178="INSUMO",$A178&lt;&gt;""),$A178&lt;&gt;"")</formula>
    </cfRule>
  </conditionalFormatting>
  <conditionalFormatting sqref="D184">
    <cfRule type="expression" priority="32" dxfId="63" stopIfTrue="1">
      <formula>AND($A170&lt;&gt;"COMPOSICAO",$A170&lt;&gt;"INSUMO",$A170&lt;&gt;"")</formula>
    </cfRule>
    <cfRule type="expression" priority="33" dxfId="64" stopIfTrue="1">
      <formula>AND(OR($A170="COMPOSICAO",$A170="INSUMO",$A170&lt;&gt;""),$A170&lt;&gt;"")</formula>
    </cfRule>
  </conditionalFormatting>
  <conditionalFormatting sqref="H245:J246 J247:J248">
    <cfRule type="cellIs" priority="30" dxfId="0" operator="lessThanOrEqual" stopIfTrue="1">
      <formula>0</formula>
    </cfRule>
  </conditionalFormatting>
  <conditionalFormatting sqref="H247:I248">
    <cfRule type="cellIs" priority="29" dxfId="0" operator="lessThanOrEqual" stopIfTrue="1">
      <formula>0</formula>
    </cfRule>
  </conditionalFormatting>
  <conditionalFormatting sqref="H249:J250 J251:J252">
    <cfRule type="cellIs" priority="28" dxfId="0" operator="lessThanOrEqual" stopIfTrue="1">
      <formula>0</formula>
    </cfRule>
  </conditionalFormatting>
  <conditionalFormatting sqref="H251:I252">
    <cfRule type="cellIs" priority="27" dxfId="0" operator="lessThanOrEqual" stopIfTrue="1">
      <formula>0</formula>
    </cfRule>
  </conditionalFormatting>
  <conditionalFormatting sqref="J37">
    <cfRule type="cellIs" priority="26" dxfId="0" operator="lessThanOrEqual" stopIfTrue="1">
      <formula>0</formula>
    </cfRule>
  </conditionalFormatting>
  <conditionalFormatting sqref="J35">
    <cfRule type="cellIs" priority="25" dxfId="0" operator="lessThanOrEqual" stopIfTrue="1">
      <formula>0</formula>
    </cfRule>
  </conditionalFormatting>
  <conditionalFormatting sqref="H37">
    <cfRule type="cellIs" priority="24" dxfId="0" operator="lessThanOrEqual" stopIfTrue="1">
      <formula>0</formula>
    </cfRule>
  </conditionalFormatting>
  <conditionalFormatting sqref="H35">
    <cfRule type="cellIs" priority="23" dxfId="0" operator="lessThanOrEqual" stopIfTrue="1">
      <formula>0</formula>
    </cfRule>
  </conditionalFormatting>
  <conditionalFormatting sqref="D94:D95 G94:G95">
    <cfRule type="expression" priority="124" dxfId="63" stopIfTrue="1">
      <formula>AND(ANALÍTICO!#REF!&lt;&gt;"COMPOSICAO",ANALÍTICO!#REF!&lt;&gt;"INSUMO",ANALÍTICO!#REF!&lt;&gt;"")</formula>
    </cfRule>
    <cfRule type="expression" priority="125" dxfId="64" stopIfTrue="1">
      <formula>AND(OR(ANALÍTICO!#REF!="COMPOSICAO",ANALÍTICO!#REF!="INSUMO",ANALÍTICO!#REF!&lt;&gt;""),ANALÍTICO!#REF!&lt;&gt;"")</formula>
    </cfRule>
  </conditionalFormatting>
  <conditionalFormatting sqref="D205:D206 D211:D212">
    <cfRule type="expression" priority="21" dxfId="63" stopIfTrue="1">
      <formula>AND($A202&lt;&gt;"COMPOSICAO",$A202&lt;&gt;"INSUMO",$A202&lt;&gt;"")</formula>
    </cfRule>
    <cfRule type="expression" priority="22" dxfId="64" stopIfTrue="1">
      <formula>AND(OR($A202="COMPOSICAO",$A202="INSUMO",$A202&lt;&gt;""),$A202&lt;&gt;"")</formula>
    </cfRule>
  </conditionalFormatting>
  <conditionalFormatting sqref="D232">
    <cfRule type="expression" priority="17" dxfId="63" stopIfTrue="1">
      <formula>AND(ANALÍTICO!#REF!&lt;&gt;"COMPOSICAO",ANALÍTICO!#REF!&lt;&gt;"INSUMO",ANALÍTICO!#REF!&lt;&gt;"")</formula>
    </cfRule>
    <cfRule type="expression" priority="18" dxfId="64" stopIfTrue="1">
      <formula>AND(OR(ANALÍTICO!#REF!="COMPOSICAO",ANALÍTICO!#REF!="INSUMO",ANALÍTICO!#REF!&lt;&gt;""),ANALÍTICO!#REF!&lt;&gt;"")</formula>
    </cfRule>
  </conditionalFormatting>
  <conditionalFormatting sqref="D235:D236">
    <cfRule type="expression" priority="19" dxfId="63" stopIfTrue="1">
      <formula>AND(ANALÍTICO!#REF!&lt;&gt;"COMPOSICAO",ANALÍTICO!#REF!&lt;&gt;"INSUMO",ANALÍTICO!#REF!&lt;&gt;"")</formula>
    </cfRule>
    <cfRule type="expression" priority="20" dxfId="64" stopIfTrue="1">
      <formula>AND(OR(ANALÍTICO!#REF!="COMPOSICAO",ANALÍTICO!#REF!="INSUMO",ANALÍTICO!#REF!&lt;&gt;""),ANALÍTICO!#REF!&lt;&gt;"")</formula>
    </cfRule>
  </conditionalFormatting>
  <conditionalFormatting sqref="D237">
    <cfRule type="expression" priority="11" dxfId="63" stopIfTrue="1">
      <formula>AND($A227&lt;&gt;"COMPOSICAO",$A227&lt;&gt;"INSUMO",$A227&lt;&gt;"")</formula>
    </cfRule>
    <cfRule type="expression" priority="12" dxfId="64" stopIfTrue="1">
      <formula>AND(OR($A227="COMPOSICAO",$A227="INSUMO",$A227&lt;&gt;""),$A227&lt;&gt;"")</formula>
    </cfRule>
  </conditionalFormatting>
  <conditionalFormatting sqref="D240:D241">
    <cfRule type="expression" priority="7" dxfId="63" stopIfTrue="1">
      <formula>AND(ANALÍTICO!#REF!&lt;&gt;"COMPOSICAO",ANALÍTICO!#REF!&lt;&gt;"INSUMO",ANALÍTICO!#REF!&lt;&gt;"")</formula>
    </cfRule>
    <cfRule type="expression" priority="8" dxfId="64" stopIfTrue="1">
      <formula>AND(OR(ANALÍTICO!#REF!="COMPOSICAO",ANALÍTICO!#REF!="INSUMO",ANALÍTICO!#REF!&lt;&gt;""),ANALÍTICO!#REF!&lt;&gt;"")</formula>
    </cfRule>
  </conditionalFormatting>
  <conditionalFormatting sqref="D242">
    <cfRule type="expression" priority="5" dxfId="63" stopIfTrue="1">
      <formula>AND(ANALÍTICO!#REF!&lt;&gt;"COMPOSICAO",ANALÍTICO!#REF!&lt;&gt;"INSUMO",ANALÍTICO!#REF!&lt;&gt;"")</formula>
    </cfRule>
    <cfRule type="expression" priority="6" dxfId="64" stopIfTrue="1">
      <formula>AND(OR(ANALÍTICO!#REF!="COMPOSICAO",ANALÍTICO!#REF!="INSUMO",ANALÍTICO!#REF!&lt;&gt;""),ANALÍTICO!#REF!&lt;&gt;"")</formula>
    </cfRule>
  </conditionalFormatting>
  <conditionalFormatting sqref="D215:D216">
    <cfRule type="expression" priority="1" dxfId="63" stopIfTrue="1">
      <formula>AND($A212&lt;&gt;"COMPOSICAO",$A212&lt;&gt;"INSUMO",$A212&lt;&gt;"")</formula>
    </cfRule>
    <cfRule type="expression" priority="2" dxfId="64" stopIfTrue="1">
      <formula>AND(OR($A212="COMPOSICAO",$A212="INSUMO",$A212&lt;&gt;""),$A212&lt;&gt;"")</formula>
    </cfRule>
  </conditionalFormatting>
  <printOptions/>
  <pageMargins left="0.7" right="0.4701388888888889" top="0.4798611111111111" bottom="0.5" header="0.5118055555555555" footer="0.5118055555555555"/>
  <pageSetup horizontalDpi="600" verticalDpi="600" orientation="landscape" paperSize="9" scale="71" r:id="rId2"/>
  <rowBreaks count="3" manualBreakCount="3">
    <brk id="87" max="255" man="1"/>
    <brk id="125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Alves Mees</dc:creator>
  <cp:keywords/>
  <dc:description/>
  <cp:lastModifiedBy>Usuário do Windows</cp:lastModifiedBy>
  <cp:lastPrinted>2022-04-07T18:08:41Z</cp:lastPrinted>
  <dcterms:created xsi:type="dcterms:W3CDTF">2020-01-09T13:46:18Z</dcterms:created>
  <dcterms:modified xsi:type="dcterms:W3CDTF">2022-06-20T13:56:19Z</dcterms:modified>
  <cp:category/>
  <cp:version/>
  <cp:contentType/>
  <cp:contentStatus/>
</cp:coreProperties>
</file>