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<sst xmlns="http://schemas.openxmlformats.org/spreadsheetml/2006/main" count="125" uniqueCount="91">
  <si>
    <t>Execução da Despesa – NATUREZA DA DESPESA</t>
  </si>
  <si>
    <t>(Exercício Financeiro 2012 - JUNHO)</t>
  </si>
  <si>
    <t>DIVISÃO DE CONTABILIDADE  -  DICON</t>
  </si>
  <si>
    <t xml:space="preserve">                      Unidade Gestora: 080004 / TRT - 7ª Região                      </t>
  </si>
  <si>
    <t>Natureza da Despesa</t>
  </si>
  <si>
    <t xml:space="preserve">Empenho </t>
  </si>
  <si>
    <t xml:space="preserve">Liquidação    </t>
  </si>
  <si>
    <t xml:space="preserve">Valores Pagos   </t>
  </si>
  <si>
    <t>PTRES 000475</t>
  </si>
  <si>
    <t>Material de Consumo</t>
  </si>
  <si>
    <t xml:space="preserve">Implantação Sistema </t>
  </si>
  <si>
    <t>Outros serv.terceiros - pessoa jurídica</t>
  </si>
  <si>
    <t>Integrado Gestão</t>
  </si>
  <si>
    <t>Material Permanente</t>
  </si>
  <si>
    <t>Subtotal</t>
  </si>
  <si>
    <t>PTRES 000508</t>
  </si>
  <si>
    <t>Contrib. União</t>
  </si>
  <si>
    <t>Obrig. patronais - op. Intra orçam</t>
  </si>
  <si>
    <t>Reg. Servidor PubIico</t>
  </si>
  <si>
    <t>Despesas Exercícios Anteriores</t>
  </si>
  <si>
    <t>PTRES 000510</t>
  </si>
  <si>
    <t>Auxilio Alimentação</t>
  </si>
  <si>
    <t>Auxilio alimentação</t>
  </si>
  <si>
    <t>PTRES 000511</t>
  </si>
  <si>
    <t>Auxilio Transporte</t>
  </si>
  <si>
    <t>Auxilio Transporte a Servidores</t>
  </si>
  <si>
    <t>PTRES 000516</t>
  </si>
  <si>
    <t>Apreciação de</t>
  </si>
  <si>
    <t>Diárias pessoal civil no país</t>
  </si>
  <si>
    <t>Causas - ODCC</t>
  </si>
  <si>
    <t>Material de consumo</t>
  </si>
  <si>
    <t>Premiações</t>
  </si>
  <si>
    <t>Passagens e despesas c/ locomoção</t>
  </si>
  <si>
    <t>Serviços de consultoria</t>
  </si>
  <si>
    <t>Outros serv. terceiros - pessoa física</t>
  </si>
  <si>
    <t>Locação de mão-de-obra</t>
  </si>
  <si>
    <t>Outros ser. terceiros - pessoa juridica</t>
  </si>
  <si>
    <t>Obrigações tributarias e contributivas</t>
  </si>
  <si>
    <t>Auxilio transporte</t>
  </si>
  <si>
    <t>Despesas exercícios anteriores</t>
  </si>
  <si>
    <t>Indenizações e restituições</t>
  </si>
  <si>
    <t>Outros serv. terc.-p.jurid.-op. Intra orçam</t>
  </si>
  <si>
    <t>Obrig. trib. contrib.- op. Intra orçam</t>
  </si>
  <si>
    <t>Outros Serv Terceiros - Pessoa Juridica</t>
  </si>
  <si>
    <t>Obras e Instalações</t>
  </si>
  <si>
    <t>Material permanente</t>
  </si>
  <si>
    <t>PTRES 000518</t>
  </si>
  <si>
    <t>Capacitação</t>
  </si>
  <si>
    <t>Recursos Humanos</t>
  </si>
  <si>
    <t>Outros ser. terc.-p.jurid.-op. Intra orçam</t>
  </si>
  <si>
    <t>Equipamentos e material permanente</t>
  </si>
  <si>
    <t>PTRES 001241</t>
  </si>
  <si>
    <t>Sentenças judiciais</t>
  </si>
  <si>
    <t>Precatórios DNOCS</t>
  </si>
  <si>
    <t>PTRES 002181</t>
  </si>
  <si>
    <t xml:space="preserve">Precatórios </t>
  </si>
  <si>
    <t>PTRES 005002</t>
  </si>
  <si>
    <t>Precatórios Funasa</t>
  </si>
  <si>
    <t>PTRES  024301</t>
  </si>
  <si>
    <t xml:space="preserve">Assistência Juridica </t>
  </si>
  <si>
    <t>Pessoas carentes</t>
  </si>
  <si>
    <t>(Perícias)</t>
  </si>
  <si>
    <t>PTRES 024302</t>
  </si>
  <si>
    <t>Assist. Pré-escolar</t>
  </si>
  <si>
    <t>Outros beneficios assistenciais</t>
  </si>
  <si>
    <t>PTRES 024303</t>
  </si>
  <si>
    <t>Assistencia Médica</t>
  </si>
  <si>
    <t>Outros serv.terceiros-pessoa jurídica</t>
  </si>
  <si>
    <t>PTRES 030696</t>
  </si>
  <si>
    <t>Precatórios Admin.</t>
  </si>
  <si>
    <t>Direta</t>
  </si>
  <si>
    <t>PTRES 030697</t>
  </si>
  <si>
    <t>Sentenças Pequeno</t>
  </si>
  <si>
    <t>PTRES  042464</t>
  </si>
  <si>
    <t>Aposentadorias e reformas</t>
  </si>
  <si>
    <t>Pagto de Aposentad.</t>
  </si>
  <si>
    <t>Pensões</t>
  </si>
  <si>
    <t>e Pensões</t>
  </si>
  <si>
    <t>PTRES  042465</t>
  </si>
  <si>
    <t>Com. e Divulgação</t>
  </si>
  <si>
    <t>Outros serv.terceiros-pessoa juridica</t>
  </si>
  <si>
    <t>Institucional</t>
  </si>
  <si>
    <t>PTRES  048727</t>
  </si>
  <si>
    <t xml:space="preserve">Apreciação de </t>
  </si>
  <si>
    <t>Causas - Pessoal</t>
  </si>
  <si>
    <t>Vantagens e vencimentos - p. civil</t>
  </si>
  <si>
    <t>Obrigações patronais</t>
  </si>
  <si>
    <t>Outras desp. variaveis - pessoal civil</t>
  </si>
  <si>
    <t>Obrigações patronais - Op Intra Orçam.</t>
  </si>
  <si>
    <t>Total</t>
  </si>
  <si>
    <t>Fonte: SIAFI / DICON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</si>
</sst>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  <numFmt numFmtId="166" formatCode="#,##0.00;[Red]#,##0.00"/>
  </numFmts>
  <fonts count="8">
    <font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>
        <color indexed="8"/>
      </top>
      <bottom>
        <color indexed="63"/>
      </bottom>
    </border>
    <border>
      <left style="dashed"/>
      <right style="thin"/>
      <top style="thin">
        <color indexed="8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ck">
        <color indexed="8"/>
      </top>
      <bottom style="thin"/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>
        <color indexed="63"/>
      </left>
      <right style="thin"/>
      <top style="medium">
        <color indexed="8"/>
      </top>
      <bottom style="thick">
        <color indexed="8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ont="1" applyFill="1" applyAlignment="1">
      <alignment/>
    </xf>
    <xf numFmtId="0" fontId="0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6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vertical="center" wrapText="1"/>
    </xf>
    <xf numFmtId="0" fontId="0" fillId="2" borderId="6" xfId="0" applyFont="1" applyFill="1" applyBorder="1" applyAlignment="1">
      <alignment/>
    </xf>
    <xf numFmtId="0" fontId="0" fillId="0" borderId="5" xfId="0" applyFont="1" applyBorder="1" applyAlignment="1">
      <alignment horizontal="left"/>
    </xf>
    <xf numFmtId="0" fontId="0" fillId="2" borderId="8" xfId="0" applyFont="1" applyFill="1" applyBorder="1" applyAlignment="1">
      <alignment/>
    </xf>
    <xf numFmtId="0" fontId="6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 wrapText="1"/>
    </xf>
    <xf numFmtId="0" fontId="7" fillId="2" borderId="11" xfId="0" applyFont="1" applyFill="1" applyBorder="1" applyAlignment="1">
      <alignment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" fontId="5" fillId="2" borderId="7" xfId="0" applyNumberFormat="1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/>
    </xf>
    <xf numFmtId="0" fontId="0" fillId="0" borderId="6" xfId="0" applyFont="1" applyBorder="1" applyAlignment="1">
      <alignment horizontal="left" vertical="center" wrapText="1"/>
    </xf>
    <xf numFmtId="4" fontId="0" fillId="2" borderId="7" xfId="0" applyNumberFormat="1" applyFont="1" applyFill="1" applyBorder="1" applyAlignment="1">
      <alignment horizontal="right" vertical="center"/>
    </xf>
    <xf numFmtId="4" fontId="0" fillId="2" borderId="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7" fillId="2" borderId="9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4" fontId="6" fillId="2" borderId="7" xfId="0" applyNumberFormat="1" applyFont="1" applyFill="1" applyBorder="1" applyAlignment="1">
      <alignment horizontal="right" vertical="center"/>
    </xf>
    <xf numFmtId="4" fontId="6" fillId="2" borderId="6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4" fontId="0" fillId="2" borderId="4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" fontId="0" fillId="2" borderId="13" xfId="0" applyNumberFormat="1" applyFont="1" applyFill="1" applyBorder="1" applyAlignment="1">
      <alignment horizontal="right" vertical="center"/>
    </xf>
    <xf numFmtId="4" fontId="0" fillId="2" borderId="11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left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0" fillId="2" borderId="10" xfId="0" applyNumberFormat="1" applyFont="1" applyFill="1" applyBorder="1" applyAlignment="1">
      <alignment horizontal="right" vertical="center"/>
    </xf>
    <xf numFmtId="4" fontId="0" fillId="2" borderId="9" xfId="0" applyNumberFormat="1" applyFont="1" applyFill="1" applyBorder="1" applyAlignment="1">
      <alignment horizontal="right" vertical="center"/>
    </xf>
    <xf numFmtId="1" fontId="7" fillId="2" borderId="3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4" fontId="0" fillId="0" borderId="4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0" fontId="0" fillId="2" borderId="6" xfId="0" applyFont="1" applyFill="1" applyBorder="1" applyAlignment="1">
      <alignment/>
    </xf>
    <xf numFmtId="4" fontId="0" fillId="0" borderId="6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4" fontId="0" fillId="2" borderId="6" xfId="0" applyNumberFormat="1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horizontal="right" vertical="center"/>
    </xf>
    <xf numFmtId="2" fontId="0" fillId="0" borderId="6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166" fontId="0" fillId="0" borderId="6" xfId="0" applyNumberFormat="1" applyFont="1" applyBorder="1" applyAlignment="1">
      <alignment vertical="center" wrapText="1"/>
    </xf>
    <xf numFmtId="0" fontId="0" fillId="2" borderId="9" xfId="0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8" xfId="0" applyFont="1" applyBorder="1" applyAlignment="1">
      <alignment horizontal="left" vertical="center" wrapText="1"/>
    </xf>
    <xf numFmtId="4" fontId="6" fillId="2" borderId="8" xfId="0" applyNumberFormat="1" applyFont="1" applyFill="1" applyBorder="1" applyAlignment="1">
      <alignment vertical="center" wrapText="1"/>
    </xf>
    <xf numFmtId="4" fontId="6" fillId="2" borderId="16" xfId="0" applyNumberFormat="1" applyFont="1" applyFill="1" applyBorder="1" applyAlignment="1">
      <alignment horizontal="right" vertical="center"/>
    </xf>
    <xf numFmtId="0" fontId="0" fillId="2" borderId="0" xfId="0" applyFill="1" applyAlignment="1">
      <alignment/>
    </xf>
    <xf numFmtId="4" fontId="0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>
      <alignment horizontal="right" vertical="center" wrapText="1"/>
    </xf>
    <xf numFmtId="39" fontId="0" fillId="0" borderId="6" xfId="0" applyNumberFormat="1" applyBorder="1" applyAlignment="1">
      <alignment horizontal="right" vertical="center" wrapText="1"/>
    </xf>
    <xf numFmtId="4" fontId="0" fillId="2" borderId="6" xfId="0" applyNumberFormat="1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left"/>
    </xf>
    <xf numFmtId="0" fontId="6" fillId="0" borderId="8" xfId="0" applyFont="1" applyBorder="1" applyAlignment="1">
      <alignment horizontal="left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/>
    </xf>
    <xf numFmtId="4" fontId="0" fillId="0" borderId="4" xfId="0" applyNumberFormat="1" applyFont="1" applyBorder="1" applyAlignment="1">
      <alignment vertical="center" wrapText="1"/>
    </xf>
    <xf numFmtId="4" fontId="0" fillId="2" borderId="18" xfId="0" applyNumberFormat="1" applyFont="1" applyFill="1" applyBorder="1" applyAlignment="1">
      <alignment horizontal="right" vertical="center"/>
    </xf>
    <xf numFmtId="4" fontId="0" fillId="2" borderId="19" xfId="0" applyNumberFormat="1" applyFont="1" applyFill="1" applyBorder="1" applyAlignment="1">
      <alignment horizontal="right" vertical="center"/>
    </xf>
    <xf numFmtId="4" fontId="0" fillId="2" borderId="15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/>
    </xf>
    <xf numFmtId="4" fontId="6" fillId="0" borderId="9" xfId="0" applyNumberFormat="1" applyFont="1" applyBorder="1" applyAlignment="1">
      <alignment vertical="center" wrapText="1"/>
    </xf>
    <xf numFmtId="4" fontId="6" fillId="0" borderId="6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4" fontId="0" fillId="2" borderId="20" xfId="0" applyNumberFormat="1" applyFont="1" applyFill="1" applyBorder="1" applyAlignment="1">
      <alignment horizontal="right" vertical="center"/>
    </xf>
    <xf numFmtId="4" fontId="0" fillId="2" borderId="21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center" wrapText="1"/>
    </xf>
    <xf numFmtId="4" fontId="6" fillId="2" borderId="9" xfId="0" applyNumberFormat="1" applyFont="1" applyFill="1" applyBorder="1" applyAlignment="1">
      <alignment vertical="center" wrapText="1"/>
    </xf>
    <xf numFmtId="4" fontId="6" fillId="2" borderId="22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6" fillId="0" borderId="6" xfId="0" applyFont="1" applyBorder="1" applyAlignment="1">
      <alignment horizontal="left" vertical="center" wrapText="1"/>
    </xf>
    <xf numFmtId="4" fontId="6" fillId="2" borderId="6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4" fontId="5" fillId="2" borderId="11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left"/>
    </xf>
    <xf numFmtId="4" fontId="6" fillId="0" borderId="0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" fontId="0" fillId="2" borderId="8" xfId="0" applyNumberFormat="1" applyFont="1" applyFill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 wrapText="1"/>
    </xf>
    <xf numFmtId="0" fontId="0" fillId="2" borderId="1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4" fontId="0" fillId="2" borderId="5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  <xf numFmtId="0" fontId="3" fillId="3" borderId="2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7" fillId="2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" fontId="3" fillId="4" borderId="25" xfId="0" applyNumberFormat="1" applyFont="1" applyFill="1" applyBorder="1" applyAlignment="1">
      <alignment horizontal="center" vertical="center"/>
    </xf>
    <xf numFmtId="4" fontId="3" fillId="4" borderId="26" xfId="0" applyNumberFormat="1" applyFont="1" applyFill="1" applyBorder="1" applyAlignment="1">
      <alignment horizontal="center" vertical="center"/>
    </xf>
    <xf numFmtId="4" fontId="3" fillId="4" borderId="27" xfId="0" applyNumberFormat="1" applyFont="1" applyFill="1" applyBorder="1" applyAlignment="1">
      <alignment horizontal="center" vertical="center"/>
    </xf>
    <xf numFmtId="4" fontId="3" fillId="4" borderId="28" xfId="0" applyNumberFormat="1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4" fontId="6" fillId="4" borderId="34" xfId="0" applyNumberFormat="1" applyFont="1" applyFill="1" applyBorder="1" applyAlignment="1">
      <alignment horizontal="right" vertical="center"/>
    </xf>
    <xf numFmtId="4" fontId="6" fillId="4" borderId="35" xfId="0" applyNumberFormat="1" applyFont="1" applyFill="1" applyBorder="1" applyAlignment="1">
      <alignment horizontal="right" vertical="center"/>
    </xf>
    <xf numFmtId="4" fontId="3" fillId="4" borderId="36" xfId="0" applyNumberFormat="1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="75" zoomScaleNormal="7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I110" sqref="I110"/>
    </sheetView>
  </sheetViews>
  <sheetFormatPr defaultColWidth="9.140625" defaultRowHeight="12.75"/>
  <cols>
    <col min="1" max="1" width="18.00390625" style="65" customWidth="1"/>
    <col min="2" max="2" width="34.140625" style="0" customWidth="1"/>
    <col min="3" max="3" width="9.28125" style="0" bestFit="1" customWidth="1"/>
    <col min="4" max="4" width="18.7109375" style="0" customWidth="1"/>
    <col min="5" max="5" width="17.421875" style="0" customWidth="1"/>
    <col min="6" max="6" width="17.8515625" style="0" customWidth="1"/>
  </cols>
  <sheetData>
    <row r="1" spans="1:6" ht="15.75">
      <c r="A1" s="108" t="s">
        <v>0</v>
      </c>
      <c r="B1" s="108"/>
      <c r="C1" s="108"/>
      <c r="D1" s="108"/>
      <c r="E1" s="108"/>
      <c r="F1" s="108"/>
    </row>
    <row r="2" spans="1:6" ht="15.75">
      <c r="A2" s="108" t="s">
        <v>1</v>
      </c>
      <c r="B2" s="108"/>
      <c r="C2" s="108"/>
      <c r="D2" s="108"/>
      <c r="E2" s="108"/>
      <c r="F2" s="108"/>
    </row>
    <row r="3" spans="1:9" ht="15.75">
      <c r="A3" s="108" t="s">
        <v>2</v>
      </c>
      <c r="B3" s="108"/>
      <c r="C3" s="108"/>
      <c r="D3" s="108"/>
      <c r="E3" s="108"/>
      <c r="F3" s="108"/>
      <c r="G3" s="2"/>
      <c r="H3" s="2"/>
      <c r="I3" s="2"/>
    </row>
    <row r="4" spans="1:6" ht="15.75">
      <c r="A4" s="108" t="s">
        <v>3</v>
      </c>
      <c r="B4" s="108"/>
      <c r="C4" s="108"/>
      <c r="D4" s="108"/>
      <c r="E4" s="108"/>
      <c r="F4" s="108"/>
    </row>
    <row r="5" spans="1:6" ht="16.5" thickBot="1">
      <c r="A5" s="3"/>
      <c r="B5" s="1"/>
      <c r="C5" s="1"/>
      <c r="D5" s="1"/>
      <c r="E5" s="4"/>
      <c r="F5" s="4"/>
    </row>
    <row r="6" spans="1:7" ht="12.75" customHeight="1" thickBot="1">
      <c r="A6" s="109" t="s">
        <v>4</v>
      </c>
      <c r="B6" s="109"/>
      <c r="C6" s="110"/>
      <c r="D6" s="123" t="s">
        <v>5</v>
      </c>
      <c r="E6" s="113" t="s">
        <v>6</v>
      </c>
      <c r="F6" s="115" t="s">
        <v>7</v>
      </c>
      <c r="G6" s="5"/>
    </row>
    <row r="7" spans="1:7" ht="13.5" thickTop="1">
      <c r="A7" s="111"/>
      <c r="B7" s="111"/>
      <c r="C7" s="112"/>
      <c r="D7" s="124"/>
      <c r="E7" s="114"/>
      <c r="F7" s="116"/>
      <c r="G7" s="5"/>
    </row>
    <row r="8" spans="1:7" ht="15">
      <c r="A8" s="6" t="s">
        <v>8</v>
      </c>
      <c r="B8" s="7"/>
      <c r="C8" s="8"/>
      <c r="D8" s="9"/>
      <c r="E8" s="9"/>
      <c r="F8" s="9"/>
      <c r="G8" s="5"/>
    </row>
    <row r="9" spans="1:7" ht="12.75">
      <c r="A9" s="6"/>
      <c r="B9" s="10" t="s">
        <v>9</v>
      </c>
      <c r="C9" s="11">
        <v>339030</v>
      </c>
      <c r="D9" s="12">
        <v>42450</v>
      </c>
      <c r="E9" s="12">
        <v>0</v>
      </c>
      <c r="F9" s="12">
        <v>0</v>
      </c>
      <c r="G9" s="5"/>
    </row>
    <row r="10" spans="1:7" ht="12.75">
      <c r="A10" s="13" t="s">
        <v>10</v>
      </c>
      <c r="B10" s="14" t="s">
        <v>11</v>
      </c>
      <c r="C10" s="11">
        <v>339039</v>
      </c>
      <c r="D10" s="12">
        <v>7749</v>
      </c>
      <c r="E10" s="12">
        <v>0</v>
      </c>
      <c r="F10" s="12">
        <v>0</v>
      </c>
      <c r="G10" s="5"/>
    </row>
    <row r="11" spans="1:7" ht="12.75">
      <c r="A11" s="13" t="s">
        <v>12</v>
      </c>
      <c r="B11" s="14" t="s">
        <v>13</v>
      </c>
      <c r="C11" s="11">
        <v>449052</v>
      </c>
      <c r="D11" s="12">
        <f>698008.12+144479.8</f>
        <v>842487.9199999999</v>
      </c>
      <c r="E11" s="12">
        <v>0</v>
      </c>
      <c r="F11" s="12">
        <v>0</v>
      </c>
      <c r="G11" s="5"/>
    </row>
    <row r="12" spans="1:7" ht="15">
      <c r="A12" s="15"/>
      <c r="B12" s="16" t="s">
        <v>14</v>
      </c>
      <c r="C12" s="17"/>
      <c r="D12" s="18">
        <f>SUM(D9:D11)</f>
        <v>892686.9199999999</v>
      </c>
      <c r="E12" s="18">
        <f>SUM(E9:E11)</f>
        <v>0</v>
      </c>
      <c r="F12" s="18">
        <f>SUM(F9:F11)</f>
        <v>0</v>
      </c>
      <c r="G12" s="5"/>
    </row>
    <row r="13" spans="1:7" ht="15">
      <c r="A13" s="19" t="s">
        <v>15</v>
      </c>
      <c r="B13" s="7"/>
      <c r="C13" s="20"/>
      <c r="D13" s="21"/>
      <c r="E13" s="22"/>
      <c r="F13" s="23"/>
      <c r="G13" s="5"/>
    </row>
    <row r="14" spans="1:7" ht="12.75">
      <c r="A14" s="24" t="s">
        <v>16</v>
      </c>
      <c r="B14" s="14" t="s">
        <v>17</v>
      </c>
      <c r="C14" s="25">
        <v>319113</v>
      </c>
      <c r="D14" s="26">
        <f>F14</f>
        <v>11797806.120000001</v>
      </c>
      <c r="E14" s="26">
        <f>F14</f>
        <v>11797806.120000001</v>
      </c>
      <c r="F14" s="27">
        <f>1960820.44+1971526.3+1980591.12+1974364.02+1952240.7+1958263.54</f>
        <v>11797806.120000001</v>
      </c>
      <c r="G14" s="5"/>
    </row>
    <row r="15" spans="1:6" ht="12.75">
      <c r="A15" s="24" t="s">
        <v>18</v>
      </c>
      <c r="B15" s="28" t="s">
        <v>19</v>
      </c>
      <c r="C15" s="25">
        <v>319192</v>
      </c>
      <c r="D15" s="26">
        <v>145703.92</v>
      </c>
      <c r="E15" s="26">
        <v>145703.92</v>
      </c>
      <c r="F15" s="27">
        <v>145703.92</v>
      </c>
    </row>
    <row r="16" spans="1:6" ht="12.75">
      <c r="A16" s="29"/>
      <c r="B16" s="30" t="s">
        <v>14</v>
      </c>
      <c r="C16" s="18"/>
      <c r="D16" s="18">
        <f>SUM(D14:D15)</f>
        <v>11943510.040000001</v>
      </c>
      <c r="E16" s="18">
        <f>SUM(E14:E15)</f>
        <v>11943510.040000001</v>
      </c>
      <c r="F16" s="18">
        <f>SUM(F14:F15)</f>
        <v>11943510.040000001</v>
      </c>
    </row>
    <row r="17" spans="1:7" ht="12.75">
      <c r="A17" s="24" t="s">
        <v>20</v>
      </c>
      <c r="B17" s="7"/>
      <c r="C17" s="33"/>
      <c r="D17" s="34"/>
      <c r="E17" s="35"/>
      <c r="F17" s="35"/>
      <c r="G17" s="5"/>
    </row>
    <row r="18" spans="1:6" ht="12.75">
      <c r="A18" s="24" t="s">
        <v>21</v>
      </c>
      <c r="B18" s="28" t="s">
        <v>22</v>
      </c>
      <c r="C18" s="25">
        <v>339046</v>
      </c>
      <c r="D18" s="26">
        <f>F18</f>
        <v>4199634.5200000005</v>
      </c>
      <c r="E18" s="26">
        <f>F18</f>
        <v>4199634.5200000005</v>
      </c>
      <c r="F18" s="27">
        <f>693110+695924.96+706837.23+698930.51+704255.45+700576.37</f>
        <v>4199634.5200000005</v>
      </c>
    </row>
    <row r="19" spans="1:7" ht="12.75">
      <c r="A19" s="29"/>
      <c r="B19" s="30"/>
      <c r="C19" s="25"/>
      <c r="D19" s="36"/>
      <c r="E19" s="26"/>
      <c r="F19" s="27"/>
      <c r="G19" s="5"/>
    </row>
    <row r="20" spans="1:6" ht="12.75">
      <c r="A20" s="24" t="s">
        <v>23</v>
      </c>
      <c r="B20" s="37"/>
      <c r="C20" s="38"/>
      <c r="D20" s="39"/>
      <c r="E20" s="40"/>
      <c r="F20" s="41"/>
    </row>
    <row r="21" spans="1:6" ht="12.75">
      <c r="A21" s="24" t="s">
        <v>24</v>
      </c>
      <c r="B21" s="28" t="s">
        <v>25</v>
      </c>
      <c r="C21" s="25">
        <v>339049</v>
      </c>
      <c r="D21" s="26">
        <f>F21</f>
        <v>9955.560000000001</v>
      </c>
      <c r="E21" s="26">
        <f>F21</f>
        <v>9955.560000000001</v>
      </c>
      <c r="F21" s="27">
        <f>1486.61+1552.06+1443.09+1688.53+1996.64+1788.63</f>
        <v>9955.560000000001</v>
      </c>
    </row>
    <row r="22" spans="1:7" ht="12.75">
      <c r="A22" s="29"/>
      <c r="B22" s="42"/>
      <c r="C22" s="43"/>
      <c r="D22" s="44"/>
      <c r="E22" s="45"/>
      <c r="F22" s="46"/>
      <c r="G22" s="5"/>
    </row>
    <row r="23" spans="1:7" ht="12.75">
      <c r="A23" s="47" t="s">
        <v>26</v>
      </c>
      <c r="B23" s="48"/>
      <c r="C23" s="33"/>
      <c r="D23" s="34"/>
      <c r="E23" s="49"/>
      <c r="F23" s="50"/>
      <c r="G23" s="5"/>
    </row>
    <row r="24" spans="1:7" ht="12.75">
      <c r="A24" s="51" t="s">
        <v>27</v>
      </c>
      <c r="B24" s="48" t="s">
        <v>28</v>
      </c>
      <c r="C24" s="25">
        <v>339014</v>
      </c>
      <c r="D24" s="52">
        <v>456000</v>
      </c>
      <c r="E24" s="53">
        <f>31981.87+32159.64+97226.21+79546.2+80914.48+55113.48</f>
        <v>376941.87999999995</v>
      </c>
      <c r="F24" s="54">
        <f>E24</f>
        <v>376941.87999999995</v>
      </c>
      <c r="G24" s="5"/>
    </row>
    <row r="25" spans="1:7" ht="12.75">
      <c r="A25" s="51" t="s">
        <v>29</v>
      </c>
      <c r="B25" s="48" t="s">
        <v>30</v>
      </c>
      <c r="C25" s="25">
        <v>339030</v>
      </c>
      <c r="D25" s="55">
        <f>17445+33717.5+52362.07+160244.2+96187.32+85916.7</f>
        <v>445872.79000000004</v>
      </c>
      <c r="E25" s="56">
        <f>8750+1363.85+12737.47+17546.66+55663.54+98669.82</f>
        <v>194731.34</v>
      </c>
      <c r="F25" s="53">
        <f>8750+105+13719.22+17718.76+54575.54+81003.32</f>
        <v>175871.84</v>
      </c>
      <c r="G25" s="5"/>
    </row>
    <row r="26" spans="1:7" ht="12.75">
      <c r="A26" s="51"/>
      <c r="B26" s="48" t="s">
        <v>31</v>
      </c>
      <c r="C26" s="25">
        <v>339031</v>
      </c>
      <c r="D26" s="52">
        <v>0</v>
      </c>
      <c r="E26" s="53">
        <v>0</v>
      </c>
      <c r="F26" s="54">
        <v>0</v>
      </c>
      <c r="G26" s="5"/>
    </row>
    <row r="27" spans="1:7" ht="12.75">
      <c r="A27" s="51"/>
      <c r="B27" s="48" t="s">
        <v>32</v>
      </c>
      <c r="C27" s="25">
        <v>339033</v>
      </c>
      <c r="D27" s="52">
        <f>100000+112897.21-2564.38</f>
        <v>210332.83000000002</v>
      </c>
      <c r="E27" s="53">
        <f>7800.31+53521.66+30391.87+40940.19+40158.16</f>
        <v>172812.19</v>
      </c>
      <c r="F27" s="54">
        <f>7800.31+53521.66+30391.87+40940.19+40158.16</f>
        <v>172812.19</v>
      </c>
      <c r="G27" s="5"/>
    </row>
    <row r="28" spans="1:6" ht="12.75">
      <c r="A28" s="51"/>
      <c r="B28" s="48" t="s">
        <v>33</v>
      </c>
      <c r="C28" s="25">
        <v>339035</v>
      </c>
      <c r="D28" s="57">
        <v>0</v>
      </c>
      <c r="E28" s="53">
        <v>0</v>
      </c>
      <c r="F28" s="54">
        <v>0</v>
      </c>
    </row>
    <row r="29" spans="1:6" ht="12.75">
      <c r="A29" s="51"/>
      <c r="B29" s="48" t="s">
        <v>34</v>
      </c>
      <c r="C29" s="25">
        <v>339036</v>
      </c>
      <c r="D29" s="52">
        <f>9000+9000</f>
        <v>18000</v>
      </c>
      <c r="E29" s="53">
        <f>3000+3000+3000+6000+3000</f>
        <v>18000</v>
      </c>
      <c r="F29" s="54">
        <f>3000+3000+3000+6000+3000</f>
        <v>18000</v>
      </c>
    </row>
    <row r="30" spans="1:6" ht="12.75">
      <c r="A30" s="51"/>
      <c r="B30" s="48" t="s">
        <v>35</v>
      </c>
      <c r="C30" s="25">
        <v>339037</v>
      </c>
      <c r="D30" s="52">
        <f>1679555.5+1238864.6+233293.17+1425872.22</f>
        <v>4577585.49</v>
      </c>
      <c r="E30" s="53">
        <f>21338.33+41505.45+111547.21+580004.07+132968.22</f>
        <v>887363.2799999999</v>
      </c>
      <c r="F30" s="54">
        <f>62843.78+8003.76+683547.52+132968.22</f>
        <v>887363.28</v>
      </c>
    </row>
    <row r="31" spans="1:6" ht="12.75">
      <c r="A31" s="51"/>
      <c r="B31" s="48" t="s">
        <v>36</v>
      </c>
      <c r="C31" s="25">
        <v>339039</v>
      </c>
      <c r="D31" s="52">
        <f>3820651.46+934865.5+272784.3+431462.28+110084.43+343276.9</f>
        <v>5913124.87</v>
      </c>
      <c r="E31" s="26">
        <f>50128.88+366691.94+514545.27+364227.62+564334.81+446513.28</f>
        <v>2306441.8</v>
      </c>
      <c r="F31" s="27">
        <f>32871.88+343313.72+452937.37+444300.67+475041.1+541934.88</f>
        <v>2290399.6199999996</v>
      </c>
    </row>
    <row r="32" spans="1:6" ht="12.75">
      <c r="A32" s="51"/>
      <c r="B32" s="48" t="s">
        <v>37</v>
      </c>
      <c r="C32" s="25">
        <v>339047</v>
      </c>
      <c r="D32" s="52">
        <f>1667.28+99+317.66+266.58+45.38</f>
        <v>2395.9</v>
      </c>
      <c r="E32" s="26">
        <f>33+265.44+451.1+400.02+130.95+169.43</f>
        <v>1449.94</v>
      </c>
      <c r="F32" s="27">
        <f>33+265.44+451.1+400.02+130.95+169.43</f>
        <v>1449.94</v>
      </c>
    </row>
    <row r="33" spans="1:6" ht="12.75">
      <c r="A33" s="51"/>
      <c r="B33" s="48" t="s">
        <v>38</v>
      </c>
      <c r="C33" s="25">
        <v>339049</v>
      </c>
      <c r="D33" s="52">
        <f>92546-4039.2+9761.4+16014.4</f>
        <v>114282.59999999999</v>
      </c>
      <c r="E33" s="53">
        <f>3776+5272+8066+7264+9182</f>
        <v>33560</v>
      </c>
      <c r="F33" s="54">
        <f>3776+5272+8066+7264+9182</f>
        <v>33560</v>
      </c>
    </row>
    <row r="34" spans="1:6" ht="12.75">
      <c r="A34" s="51"/>
      <c r="B34" s="48" t="s">
        <v>39</v>
      </c>
      <c r="C34" s="25">
        <v>339092</v>
      </c>
      <c r="D34" s="52">
        <f>19586.79+14932.75+2460.18+26644.4+22043.79+47627.26</f>
        <v>133295.17</v>
      </c>
      <c r="E34" s="53">
        <f>19586.79+14932.75+2460.18+26644.4+22043.79+47627.26</f>
        <v>133295.17</v>
      </c>
      <c r="F34" s="54">
        <f>19586.79+14932.75+2460.18+26644.4+22043.79+47627.26</f>
        <v>133295.17</v>
      </c>
    </row>
    <row r="35" spans="1:6" ht="12.75">
      <c r="A35" s="51"/>
      <c r="B35" s="48" t="s">
        <v>40</v>
      </c>
      <c r="C35" s="25">
        <v>339093</v>
      </c>
      <c r="D35" s="52">
        <f>915600+6000+12460.29+11251.49+24140.7</f>
        <v>969452.48</v>
      </c>
      <c r="E35" s="53">
        <f>1300+64042.49+76349.13+104747.51+89308.14+107322.89</f>
        <v>443070.16000000003</v>
      </c>
      <c r="F35" s="54">
        <f>1300+64042.49+76349.13+104747.51+83158.65+113472.38</f>
        <v>443070.16000000003</v>
      </c>
    </row>
    <row r="36" spans="1:6" ht="12.75">
      <c r="A36" s="51"/>
      <c r="B36" s="48" t="s">
        <v>41</v>
      </c>
      <c r="C36" s="25">
        <v>339139</v>
      </c>
      <c r="D36" s="52">
        <v>48000</v>
      </c>
      <c r="E36" s="26">
        <f>1184.43+4464.39+7319.17+3644.4+3128.11</f>
        <v>19740.500000000004</v>
      </c>
      <c r="F36" s="27">
        <f>1184.43+4464.39+7319.17+3644.4+3128.11</f>
        <v>19740.500000000004</v>
      </c>
    </row>
    <row r="37" spans="1:6" ht="12.75">
      <c r="A37" s="51"/>
      <c r="B37" s="48" t="s">
        <v>42</v>
      </c>
      <c r="C37" s="25">
        <v>339147</v>
      </c>
      <c r="D37" s="52">
        <v>413.54</v>
      </c>
      <c r="E37" s="53">
        <v>413.54</v>
      </c>
      <c r="F37" s="54">
        <v>413.54</v>
      </c>
    </row>
    <row r="38" spans="1:6" ht="12.75">
      <c r="A38" s="51"/>
      <c r="B38" s="58" t="s">
        <v>19</v>
      </c>
      <c r="C38" s="25">
        <v>319192</v>
      </c>
      <c r="D38" s="52">
        <f>17297.14+364.44+394.81+2945.89</f>
        <v>21002.28</v>
      </c>
      <c r="E38" s="53">
        <f>17297.14+364.44+394.81+2945.89</f>
        <v>21002.28</v>
      </c>
      <c r="F38" s="54">
        <f>17297.14+364.44+394.81+2945.89</f>
        <v>21002.28</v>
      </c>
    </row>
    <row r="39" spans="1:6" ht="12.75">
      <c r="A39" s="51"/>
      <c r="B39" s="48" t="s">
        <v>43</v>
      </c>
      <c r="C39" s="25">
        <v>449039</v>
      </c>
      <c r="D39" s="52">
        <v>83538</v>
      </c>
      <c r="E39" s="26">
        <v>83538</v>
      </c>
      <c r="F39" s="27">
        <v>83538</v>
      </c>
    </row>
    <row r="40" spans="1:7" ht="12.75">
      <c r="A40" s="51"/>
      <c r="B40" s="48" t="s">
        <v>44</v>
      </c>
      <c r="C40" s="25">
        <v>449051</v>
      </c>
      <c r="D40" s="59">
        <v>2000</v>
      </c>
      <c r="E40" s="53">
        <v>0</v>
      </c>
      <c r="F40" s="54">
        <v>0</v>
      </c>
      <c r="G40" s="5"/>
    </row>
    <row r="41" spans="1:6" ht="12.75">
      <c r="A41" s="51"/>
      <c r="B41" s="48" t="s">
        <v>45</v>
      </c>
      <c r="C41" s="25">
        <v>449052</v>
      </c>
      <c r="D41" s="52">
        <f>7431.38+32746+189215+328142.23+67921.96+450115.06</f>
        <v>1075571.63</v>
      </c>
      <c r="E41" s="53">
        <f>8588.38+3109.5+289219.57</f>
        <v>300917.45</v>
      </c>
      <c r="F41" s="54">
        <f>8588.38+1746+99600.07</f>
        <v>109934.45000000001</v>
      </c>
    </row>
    <row r="42" spans="1:6" ht="12.75">
      <c r="A42" s="51"/>
      <c r="B42" s="48" t="s">
        <v>19</v>
      </c>
      <c r="C42" s="25">
        <v>449092</v>
      </c>
      <c r="D42" s="52">
        <v>0</v>
      </c>
      <c r="E42" s="53">
        <v>0</v>
      </c>
      <c r="F42" s="54">
        <v>0</v>
      </c>
    </row>
    <row r="43" spans="1:6" ht="12.75">
      <c r="A43" s="60"/>
      <c r="B43" s="61" t="s">
        <v>14</v>
      </c>
      <c r="C43" s="62"/>
      <c r="D43" s="63">
        <f>SUM(D24:D42)</f>
        <v>14070867.579999998</v>
      </c>
      <c r="E43" s="64">
        <f>SUM(E24:E42)</f>
        <v>4993277.53</v>
      </c>
      <c r="F43" s="32">
        <f>SUM(F24:F42)</f>
        <v>4767392.85</v>
      </c>
    </row>
    <row r="44" spans="1:13" ht="12.75">
      <c r="A44" s="24" t="s">
        <v>46</v>
      </c>
      <c r="B44" s="37"/>
      <c r="C44" s="38"/>
      <c r="D44" s="38"/>
      <c r="E44" s="40"/>
      <c r="F44" s="41"/>
      <c r="G44" s="5"/>
      <c r="M44" s="65"/>
    </row>
    <row r="45" spans="1:6" ht="12.75">
      <c r="A45" s="24" t="s">
        <v>47</v>
      </c>
      <c r="B45" s="28" t="str">
        <f>B24</f>
        <v>Diárias pessoal civil no país</v>
      </c>
      <c r="C45" s="25">
        <v>339014</v>
      </c>
      <c r="D45" s="66">
        <v>180000</v>
      </c>
      <c r="E45" s="26">
        <f>3596.87+4578.21+10602.27+14877.18+16239.61+2394.11</f>
        <v>52288.25</v>
      </c>
      <c r="F45" s="27">
        <f>3596.87+4578.21+10602.27+14877.18+16239.61+2394.11</f>
        <v>52288.25</v>
      </c>
    </row>
    <row r="46" spans="1:6" ht="12.75">
      <c r="A46" s="24" t="s">
        <v>48</v>
      </c>
      <c r="B46" s="28" t="s">
        <v>30</v>
      </c>
      <c r="C46" s="25">
        <v>339030</v>
      </c>
      <c r="D46" s="67">
        <v>0</v>
      </c>
      <c r="E46" s="26">
        <v>0</v>
      </c>
      <c r="F46" s="27">
        <v>0</v>
      </c>
    </row>
    <row r="47" spans="1:7" ht="12.75">
      <c r="A47" s="24"/>
      <c r="B47" s="28" t="str">
        <f>B27</f>
        <v>Passagens e despesas c/ locomoção</v>
      </c>
      <c r="C47" s="25">
        <v>339033</v>
      </c>
      <c r="D47" s="66">
        <f>65000+85000</f>
        <v>150000</v>
      </c>
      <c r="E47" s="26">
        <f>1643.2+31872.29+18581.2+20536.61+8607.41</f>
        <v>81240.71</v>
      </c>
      <c r="F47" s="27">
        <f>1643.2+31872.29+18581.2+20536.61+8607.41</f>
        <v>81240.71</v>
      </c>
      <c r="G47" s="5"/>
    </row>
    <row r="48" spans="1:6" ht="12.75">
      <c r="A48" s="24"/>
      <c r="B48" s="28" t="str">
        <f>B29</f>
        <v>Outros serv. terceiros - pessoa física</v>
      </c>
      <c r="C48" s="25">
        <v>339036</v>
      </c>
      <c r="D48" s="66">
        <f>1000+4250+5000+13740.48-1500</f>
        <v>22490.48</v>
      </c>
      <c r="E48" s="26">
        <f>1000+1000+3250+4000+13240.48</f>
        <v>22490.48</v>
      </c>
      <c r="F48" s="27">
        <f>1000+1000+3250+3500+13740.48</f>
        <v>22490.48</v>
      </c>
    </row>
    <row r="49" spans="1:6" ht="12.75">
      <c r="A49" s="24"/>
      <c r="B49" s="28" t="s">
        <v>11</v>
      </c>
      <c r="C49" s="25">
        <v>339039</v>
      </c>
      <c r="D49" s="66">
        <f>30650+8810+42319.78+800+11570</f>
        <v>94149.78</v>
      </c>
      <c r="E49" s="26">
        <f>3900+5820+21490+20670</f>
        <v>51880</v>
      </c>
      <c r="F49" s="27">
        <f>3900+5820+15510+26650</f>
        <v>51880</v>
      </c>
    </row>
    <row r="50" spans="1:6" ht="12.75">
      <c r="A50" s="24"/>
      <c r="B50" s="28" t="s">
        <v>39</v>
      </c>
      <c r="C50" s="25">
        <v>339092</v>
      </c>
      <c r="D50" s="66">
        <v>0</v>
      </c>
      <c r="E50" s="26">
        <v>0</v>
      </c>
      <c r="F50" s="27">
        <v>0</v>
      </c>
    </row>
    <row r="51" spans="1:7" ht="12.75">
      <c r="A51" s="24"/>
      <c r="B51" s="28" t="s">
        <v>40</v>
      </c>
      <c r="C51" s="25">
        <v>339093</v>
      </c>
      <c r="D51" s="68">
        <f>2500+1500</f>
        <v>4000</v>
      </c>
      <c r="E51" s="26">
        <f>1663.22+192</f>
        <v>1855.22</v>
      </c>
      <c r="F51" s="27">
        <f>1663.22+192</f>
        <v>1855.22</v>
      </c>
      <c r="G51" s="5"/>
    </row>
    <row r="52" spans="1:6" ht="12.75">
      <c r="A52" s="24"/>
      <c r="B52" s="48" t="s">
        <v>49</v>
      </c>
      <c r="C52" s="25">
        <v>339139</v>
      </c>
      <c r="D52" s="69">
        <v>1250</v>
      </c>
      <c r="E52" s="26">
        <v>1250</v>
      </c>
      <c r="F52" s="26">
        <v>1250</v>
      </c>
    </row>
    <row r="53" spans="1:6" ht="12.75">
      <c r="A53" s="24"/>
      <c r="B53" s="28" t="s">
        <v>37</v>
      </c>
      <c r="C53" s="25">
        <v>339147</v>
      </c>
      <c r="D53" s="67">
        <v>0</v>
      </c>
      <c r="E53" s="26">
        <v>0</v>
      </c>
      <c r="F53" s="27">
        <v>0</v>
      </c>
    </row>
    <row r="54" spans="1:6" ht="12.75">
      <c r="A54" s="24"/>
      <c r="B54" s="28" t="s">
        <v>50</v>
      </c>
      <c r="C54" s="25">
        <v>449052</v>
      </c>
      <c r="D54" s="67">
        <v>0</v>
      </c>
      <c r="E54" s="26">
        <v>0</v>
      </c>
      <c r="F54" s="27">
        <v>0</v>
      </c>
    </row>
    <row r="55" spans="1:6" ht="12.75">
      <c r="A55" s="29"/>
      <c r="B55" s="70" t="s">
        <v>14</v>
      </c>
      <c r="C55" s="71"/>
      <c r="D55" s="72">
        <f>SUM(D45:D54)</f>
        <v>451890.26</v>
      </c>
      <c r="E55" s="31">
        <f>SUM(E45:E54)</f>
        <v>211004.66000000003</v>
      </c>
      <c r="F55" s="73">
        <f>SUM(F45:F54)</f>
        <v>211004.66000000003</v>
      </c>
    </row>
    <row r="56" spans="1:6" ht="12.75">
      <c r="A56" s="24" t="s">
        <v>51</v>
      </c>
      <c r="B56" s="28" t="s">
        <v>52</v>
      </c>
      <c r="C56" s="25">
        <v>319091</v>
      </c>
      <c r="D56" s="74">
        <v>3761948</v>
      </c>
      <c r="E56" s="75">
        <v>3761948</v>
      </c>
      <c r="F56" s="76">
        <v>0</v>
      </c>
    </row>
    <row r="57" spans="1:6" ht="12.75">
      <c r="A57" s="24" t="s">
        <v>53</v>
      </c>
      <c r="B57" s="28" t="str">
        <f>B56</f>
        <v>Sentenças judiciais</v>
      </c>
      <c r="C57" s="25">
        <v>319191</v>
      </c>
      <c r="D57" s="52">
        <v>0</v>
      </c>
      <c r="E57" s="77">
        <f>D57</f>
        <v>0</v>
      </c>
      <c r="F57" s="76">
        <f>D57</f>
        <v>0</v>
      </c>
    </row>
    <row r="58" spans="1:9" ht="12.75">
      <c r="A58" s="29"/>
      <c r="B58" s="78" t="s">
        <v>14</v>
      </c>
      <c r="C58" s="43"/>
      <c r="D58" s="79">
        <f>SUM(D56:D57)</f>
        <v>3761948</v>
      </c>
      <c r="E58" s="79">
        <v>0</v>
      </c>
      <c r="F58" s="79">
        <f>SUM(F56:F57)</f>
        <v>0</v>
      </c>
      <c r="I58" s="5"/>
    </row>
    <row r="59" spans="1:9" ht="12.75">
      <c r="A59" s="24" t="s">
        <v>54</v>
      </c>
      <c r="B59" s="28" t="s">
        <v>52</v>
      </c>
      <c r="C59" s="25">
        <v>319091</v>
      </c>
      <c r="D59" s="12">
        <f>1312274-86731.02</f>
        <v>1225542.98</v>
      </c>
      <c r="E59" s="77">
        <v>1113962.04</v>
      </c>
      <c r="F59" s="76">
        <f>E59</f>
        <v>1113962.04</v>
      </c>
      <c r="I59" s="5"/>
    </row>
    <row r="60" spans="1:9" ht="12.75">
      <c r="A60" s="24" t="s">
        <v>55</v>
      </c>
      <c r="B60" s="28" t="str">
        <f>B59</f>
        <v>Sentenças judiciais</v>
      </c>
      <c r="C60" s="25">
        <v>319191</v>
      </c>
      <c r="D60" s="52">
        <v>86731.02</v>
      </c>
      <c r="E60" s="77">
        <f>D60</f>
        <v>86731.02</v>
      </c>
      <c r="F60" s="76">
        <f>D60</f>
        <v>86731.02</v>
      </c>
      <c r="I60" s="5"/>
    </row>
    <row r="61" spans="1:9" ht="12.75">
      <c r="A61" s="24"/>
      <c r="B61" s="30" t="s">
        <v>14</v>
      </c>
      <c r="C61" s="25"/>
      <c r="D61" s="80">
        <f>SUM(D59:D60)</f>
        <v>1312274</v>
      </c>
      <c r="E61" s="80">
        <f>SUM(E59:E60)</f>
        <v>1200693.06</v>
      </c>
      <c r="F61" s="80">
        <f>SUM(F59:F60)</f>
        <v>1200693.06</v>
      </c>
      <c r="I61" s="5"/>
    </row>
    <row r="62" spans="1:6" ht="12.75">
      <c r="A62" s="19" t="s">
        <v>56</v>
      </c>
      <c r="B62" s="37" t="s">
        <v>52</v>
      </c>
      <c r="C62" s="38">
        <v>319091</v>
      </c>
      <c r="D62" s="81">
        <v>282158</v>
      </c>
      <c r="E62" s="82">
        <v>0</v>
      </c>
      <c r="F62" s="83">
        <v>0</v>
      </c>
    </row>
    <row r="63" spans="1:6" ht="12.75">
      <c r="A63" s="24" t="s">
        <v>57</v>
      </c>
      <c r="B63" s="28" t="str">
        <f>B62</f>
        <v>Sentenças judiciais</v>
      </c>
      <c r="C63" s="25">
        <v>319191</v>
      </c>
      <c r="D63" s="52">
        <v>0</v>
      </c>
      <c r="E63" s="77">
        <v>0</v>
      </c>
      <c r="F63" s="76">
        <v>0</v>
      </c>
    </row>
    <row r="64" spans="1:8" ht="12.75">
      <c r="A64" s="29"/>
      <c r="B64" s="30" t="s">
        <v>14</v>
      </c>
      <c r="C64" s="84"/>
      <c r="D64" s="85">
        <f>SUM(D62:D63)</f>
        <v>282158</v>
      </c>
      <c r="E64" s="85">
        <f>SUM(E62:E63)</f>
        <v>0</v>
      </c>
      <c r="F64" s="86">
        <f>SUM(F62:F63)</f>
        <v>0</v>
      </c>
      <c r="H64" s="87"/>
    </row>
    <row r="65" spans="1:6" ht="14.25" customHeight="1">
      <c r="A65" s="90" t="s">
        <v>58</v>
      </c>
      <c r="B65" s="37"/>
      <c r="C65" s="91"/>
      <c r="D65" s="8"/>
      <c r="E65" s="23"/>
      <c r="F65" s="92"/>
    </row>
    <row r="66" spans="1:6" ht="12.75">
      <c r="A66" s="24" t="s">
        <v>59</v>
      </c>
      <c r="B66" s="28" t="str">
        <f>B48</f>
        <v>Outros serv. terceiros - pessoa física</v>
      </c>
      <c r="C66" s="25">
        <v>339036</v>
      </c>
      <c r="D66" s="93">
        <v>150000</v>
      </c>
      <c r="E66" s="26">
        <v>0</v>
      </c>
      <c r="F66" s="27">
        <v>0</v>
      </c>
    </row>
    <row r="67" spans="1:6" ht="12.75">
      <c r="A67" s="24" t="s">
        <v>60</v>
      </c>
      <c r="B67" s="28" t="s">
        <v>39</v>
      </c>
      <c r="C67" s="25">
        <v>339092</v>
      </c>
      <c r="D67" s="93">
        <f>F67</f>
        <v>1000</v>
      </c>
      <c r="E67" s="26">
        <f>F67</f>
        <v>1000</v>
      </c>
      <c r="F67" s="27">
        <v>1000</v>
      </c>
    </row>
    <row r="68" spans="1:6" ht="12.75">
      <c r="A68" s="24" t="s">
        <v>61</v>
      </c>
      <c r="B68" s="48" t="s">
        <v>42</v>
      </c>
      <c r="C68" s="25">
        <v>339147</v>
      </c>
      <c r="D68" s="93">
        <v>30000</v>
      </c>
      <c r="E68" s="26">
        <v>0</v>
      </c>
      <c r="F68" s="27">
        <v>0</v>
      </c>
    </row>
    <row r="69" spans="1:6" ht="12.75">
      <c r="A69" s="24"/>
      <c r="B69" s="28" t="s">
        <v>39</v>
      </c>
      <c r="C69" s="25">
        <v>339192</v>
      </c>
      <c r="D69" s="93">
        <v>59516.57</v>
      </c>
      <c r="E69" s="26">
        <f>F69</f>
        <v>59316.57</v>
      </c>
      <c r="F69" s="27">
        <v>59316.57</v>
      </c>
    </row>
    <row r="70" spans="1:6" ht="12.75">
      <c r="A70" s="24"/>
      <c r="B70" s="94" t="s">
        <v>14</v>
      </c>
      <c r="C70" s="25"/>
      <c r="D70" s="95">
        <f>SUM(D66:D69)</f>
        <v>240516.57</v>
      </c>
      <c r="E70" s="64">
        <f>SUM(E66:E69)</f>
        <v>60316.57</v>
      </c>
      <c r="F70" s="64">
        <f>SUM(F66:F69)</f>
        <v>60316.57</v>
      </c>
    </row>
    <row r="71" spans="1:7" ht="12.75">
      <c r="A71" s="90" t="s">
        <v>62</v>
      </c>
      <c r="B71" s="37"/>
      <c r="C71" s="38"/>
      <c r="D71" s="96"/>
      <c r="E71" s="40"/>
      <c r="F71" s="41"/>
      <c r="G71" s="5"/>
    </row>
    <row r="72" spans="1:6" ht="12.75">
      <c r="A72" s="24" t="s">
        <v>63</v>
      </c>
      <c r="B72" s="28" t="s">
        <v>64</v>
      </c>
      <c r="C72" s="25">
        <v>339008</v>
      </c>
      <c r="D72" s="93">
        <f>F72</f>
        <v>592051.35</v>
      </c>
      <c r="E72" s="26">
        <f>F72</f>
        <v>592051.35</v>
      </c>
      <c r="F72" s="27">
        <f>74800+117903.5+97950.6+105047.25+97361.55+98988.45</f>
        <v>592051.35</v>
      </c>
    </row>
    <row r="73" spans="1:6" ht="12.75">
      <c r="A73" s="29"/>
      <c r="B73" s="30"/>
      <c r="C73" s="25"/>
      <c r="D73" s="97"/>
      <c r="E73" s="26"/>
      <c r="F73" s="98"/>
    </row>
    <row r="74" spans="1:7" ht="12.75">
      <c r="A74" s="24" t="s">
        <v>65</v>
      </c>
      <c r="B74" s="37"/>
      <c r="C74" s="38"/>
      <c r="D74" s="38"/>
      <c r="E74" s="40"/>
      <c r="F74" s="41"/>
      <c r="G74" s="5"/>
    </row>
    <row r="75" spans="1:7" ht="12.75">
      <c r="A75" s="24" t="s">
        <v>66</v>
      </c>
      <c r="B75" s="28" t="s">
        <v>30</v>
      </c>
      <c r="C75" s="25">
        <v>339030</v>
      </c>
      <c r="D75" s="66">
        <f>1736.26+11540.62</f>
        <v>13276.880000000001</v>
      </c>
      <c r="E75" s="26">
        <f>F75</f>
        <v>1216.26</v>
      </c>
      <c r="F75" s="26">
        <f>855+361.26</f>
        <v>1216.26</v>
      </c>
      <c r="G75" s="5"/>
    </row>
    <row r="76" spans="1:7" ht="12.75">
      <c r="A76" s="24"/>
      <c r="B76" s="28" t="s">
        <v>67</v>
      </c>
      <c r="C76" s="25">
        <v>339039</v>
      </c>
      <c r="D76" s="66">
        <v>3496.92</v>
      </c>
      <c r="E76" s="26">
        <v>1629.04</v>
      </c>
      <c r="F76" s="26">
        <v>1629.04</v>
      </c>
      <c r="G76" s="5"/>
    </row>
    <row r="77" spans="1:6" ht="12.75">
      <c r="A77" s="24"/>
      <c r="B77" s="28" t="s">
        <v>39</v>
      </c>
      <c r="C77" s="25">
        <v>339092</v>
      </c>
      <c r="D77" s="66">
        <v>3492</v>
      </c>
      <c r="E77" s="26">
        <v>3492</v>
      </c>
      <c r="F77" s="26">
        <v>3492</v>
      </c>
    </row>
    <row r="78" spans="1:6" ht="12.75">
      <c r="A78" s="24"/>
      <c r="B78" s="28" t="s">
        <v>40</v>
      </c>
      <c r="C78" s="25">
        <v>339093</v>
      </c>
      <c r="D78" s="77">
        <f>F78</f>
        <v>1699363.52</v>
      </c>
      <c r="E78" s="26">
        <f>F78</f>
        <v>1699363.52</v>
      </c>
      <c r="F78" s="26">
        <f>254838.74+260662.37+261068.11+262079.72+350475.94+310238.64</f>
        <v>1699363.52</v>
      </c>
    </row>
    <row r="79" spans="1:6" ht="12.75">
      <c r="A79" s="29"/>
      <c r="B79" s="30" t="s">
        <v>14</v>
      </c>
      <c r="C79" s="25"/>
      <c r="D79" s="99">
        <f>SUM(D75:D78)</f>
        <v>1719629.32</v>
      </c>
      <c r="E79" s="99">
        <f>SUM(E75:E78)</f>
        <v>1705700.82</v>
      </c>
      <c r="F79" s="73">
        <f>SUM(F75:F78)</f>
        <v>1705700.82</v>
      </c>
    </row>
    <row r="80" spans="1:6" ht="12.75">
      <c r="A80" s="100" t="s">
        <v>68</v>
      </c>
      <c r="B80" s="37" t="s">
        <v>52</v>
      </c>
      <c r="C80" s="38">
        <v>319091</v>
      </c>
      <c r="D80" s="81">
        <f>3788448-29263.32</f>
        <v>3759184.68</v>
      </c>
      <c r="E80" s="40">
        <v>415784.74</v>
      </c>
      <c r="F80" s="41">
        <v>415784.74</v>
      </c>
    </row>
    <row r="81" spans="1:6" ht="12.75">
      <c r="A81" s="51" t="s">
        <v>69</v>
      </c>
      <c r="B81" s="28"/>
      <c r="C81" s="25">
        <v>319191</v>
      </c>
      <c r="D81" s="52">
        <v>29263.32</v>
      </c>
      <c r="E81" s="26">
        <v>29263.32</v>
      </c>
      <c r="F81" s="27">
        <v>29263.32</v>
      </c>
    </row>
    <row r="82" spans="1:6" ht="12.75">
      <c r="A82" s="51" t="s">
        <v>70</v>
      </c>
      <c r="B82" s="30" t="s">
        <v>14</v>
      </c>
      <c r="C82" s="88"/>
      <c r="D82" s="80">
        <f>SUM(D80:D81)</f>
        <v>3788448</v>
      </c>
      <c r="E82" s="80">
        <f>SUM(E80:E81)</f>
        <v>445048.06</v>
      </c>
      <c r="F82" s="80">
        <f>SUM(F80:F81)</f>
        <v>445048.06</v>
      </c>
    </row>
    <row r="83" spans="1:6" ht="12.75">
      <c r="A83" s="101" t="s">
        <v>71</v>
      </c>
      <c r="B83" s="37" t="str">
        <f>B80</f>
        <v>Sentenças judiciais</v>
      </c>
      <c r="C83" s="38">
        <v>319091</v>
      </c>
      <c r="D83" s="81">
        <f>381473.54-2186.49-3464.03</f>
        <v>375823.01999999996</v>
      </c>
      <c r="E83" s="40">
        <f>F83</f>
        <v>365107.46</v>
      </c>
      <c r="F83" s="41">
        <f>299577.28+32785.2+32744.98</f>
        <v>365107.46</v>
      </c>
    </row>
    <row r="84" spans="1:6" ht="12.75">
      <c r="A84" s="51" t="s">
        <v>72</v>
      </c>
      <c r="B84" s="28" t="str">
        <f>B83</f>
        <v>Sentenças judiciais</v>
      </c>
      <c r="C84" s="25">
        <v>319191</v>
      </c>
      <c r="D84" s="52">
        <f>18526.46+2186.49+3464.03</f>
        <v>24176.979999999996</v>
      </c>
      <c r="E84" s="26">
        <f>F84</f>
        <v>23123.439999999995</v>
      </c>
      <c r="F84" s="27">
        <f>18526.46+2186.49+2410.49</f>
        <v>23123.439999999995</v>
      </c>
    </row>
    <row r="85" spans="1:6" ht="12.75">
      <c r="A85" s="60"/>
      <c r="B85" s="78" t="s">
        <v>14</v>
      </c>
      <c r="C85" s="43"/>
      <c r="D85" s="79">
        <f>SUM(D83:D84)</f>
        <v>399999.99999999994</v>
      </c>
      <c r="E85" s="79">
        <f>SUM(E83:E84)</f>
        <v>388230.9</v>
      </c>
      <c r="F85" s="79">
        <f>SUM(F83:F84)</f>
        <v>388230.9</v>
      </c>
    </row>
    <row r="86" spans="1:6" ht="12.75">
      <c r="A86" s="51"/>
      <c r="B86" s="30"/>
      <c r="C86" s="25"/>
      <c r="D86" s="52"/>
      <c r="E86" s="102"/>
      <c r="F86" s="27"/>
    </row>
    <row r="87" spans="1:6" ht="12.75">
      <c r="A87" s="103" t="s">
        <v>73</v>
      </c>
      <c r="B87" s="28" t="s">
        <v>74</v>
      </c>
      <c r="C87" s="25">
        <v>319001</v>
      </c>
      <c r="D87" s="26">
        <f>F87</f>
        <v>22679066.629999995</v>
      </c>
      <c r="E87" s="77">
        <f>F87</f>
        <v>22679066.629999995</v>
      </c>
      <c r="F87" s="26">
        <f>5187749.1+3456645.05+3493829.83+3529192.46+3488759.58+3522890.61</f>
        <v>22679066.629999995</v>
      </c>
    </row>
    <row r="88" spans="1:6" ht="12.75">
      <c r="A88" s="103" t="s">
        <v>75</v>
      </c>
      <c r="B88" s="28" t="s">
        <v>76</v>
      </c>
      <c r="C88" s="25">
        <v>319003</v>
      </c>
      <c r="D88" s="26">
        <f>F88</f>
        <v>5607362.01</v>
      </c>
      <c r="E88" s="77">
        <f>F88</f>
        <v>5607362.01</v>
      </c>
      <c r="F88" s="26">
        <f>1298670.24+868661.36+885295.6+874567.92+838847.97+841318.92</f>
        <v>5607362.01</v>
      </c>
    </row>
    <row r="89" spans="1:6" ht="12.75">
      <c r="A89" s="103" t="s">
        <v>77</v>
      </c>
      <c r="B89" s="28" t="s">
        <v>64</v>
      </c>
      <c r="C89" s="25">
        <v>319008</v>
      </c>
      <c r="D89" s="26">
        <f>F89</f>
        <v>9355.98</v>
      </c>
      <c r="E89" s="77">
        <f>F89</f>
        <v>9355.98</v>
      </c>
      <c r="F89" s="26">
        <v>9355.98</v>
      </c>
    </row>
    <row r="90" spans="1:6" ht="12.75">
      <c r="A90" s="51"/>
      <c r="B90" s="28" t="s">
        <v>52</v>
      </c>
      <c r="C90" s="25">
        <v>319091</v>
      </c>
      <c r="D90" s="26">
        <f>F90</f>
        <v>283954.11000000004</v>
      </c>
      <c r="E90" s="77">
        <f>F90</f>
        <v>283954.11000000004</v>
      </c>
      <c r="F90" s="26">
        <f>61093.06+40728.73+40728.73+40728.73+50337.43+50337.43</f>
        <v>283954.11000000004</v>
      </c>
    </row>
    <row r="91" spans="1:6" ht="12.75">
      <c r="A91" s="51"/>
      <c r="B91" s="28" t="s">
        <v>19</v>
      </c>
      <c r="C91" s="25">
        <v>319092</v>
      </c>
      <c r="D91" s="26">
        <v>7549982.49</v>
      </c>
      <c r="E91" s="77">
        <v>7549982.49</v>
      </c>
      <c r="F91" s="26">
        <f>7346166.37+203816.12</f>
        <v>7549982.49</v>
      </c>
    </row>
    <row r="92" spans="1:6" ht="12.75">
      <c r="A92" s="60"/>
      <c r="B92" s="70" t="s">
        <v>14</v>
      </c>
      <c r="C92" s="84"/>
      <c r="D92" s="85">
        <f>SUM(D87:D91)</f>
        <v>36129721.21999999</v>
      </c>
      <c r="E92" s="85">
        <f>SUM(E87:E91)</f>
        <v>36129721.21999999</v>
      </c>
      <c r="F92" s="85">
        <f>SUM(F87:F91)</f>
        <v>36129721.21999999</v>
      </c>
    </row>
    <row r="93" spans="1:6" ht="12.75">
      <c r="A93" s="103" t="s">
        <v>78</v>
      </c>
      <c r="B93" s="30"/>
      <c r="C93" s="88"/>
      <c r="D93" s="89"/>
      <c r="E93" s="89"/>
      <c r="F93" s="89"/>
    </row>
    <row r="94" spans="1:6" ht="12.75">
      <c r="A94" s="103" t="s">
        <v>79</v>
      </c>
      <c r="B94" s="28" t="s">
        <v>80</v>
      </c>
      <c r="C94" s="25">
        <v>339039</v>
      </c>
      <c r="D94" s="55">
        <f>25340+52020+4000</f>
        <v>81360</v>
      </c>
      <c r="E94" s="55">
        <f>7780+6780+5780+6780+6780</f>
        <v>33900</v>
      </c>
      <c r="F94" s="55">
        <f>1000+13560+5780+6780+6780</f>
        <v>33900</v>
      </c>
    </row>
    <row r="95" spans="1:6" ht="12.75">
      <c r="A95" s="104" t="s">
        <v>81</v>
      </c>
      <c r="B95" s="78"/>
      <c r="C95" s="84"/>
      <c r="D95" s="85"/>
      <c r="E95" s="85"/>
      <c r="F95" s="85"/>
    </row>
    <row r="96" spans="1:6" ht="12.75">
      <c r="A96" s="19" t="s">
        <v>82</v>
      </c>
      <c r="B96" s="37"/>
      <c r="C96" s="38"/>
      <c r="D96" s="39"/>
      <c r="E96" s="40"/>
      <c r="F96" s="41"/>
    </row>
    <row r="97" spans="1:6" ht="12.75">
      <c r="A97" s="24" t="s">
        <v>83</v>
      </c>
      <c r="B97" s="28" t="s">
        <v>64</v>
      </c>
      <c r="C97" s="25">
        <v>319008</v>
      </c>
      <c r="D97" s="26">
        <f>F97</f>
        <v>4681.32</v>
      </c>
      <c r="E97" s="26">
        <f>F97</f>
        <v>4681.32</v>
      </c>
      <c r="F97" s="27">
        <f>739.16+985.54+1971.08+985.54</f>
        <v>4681.32</v>
      </c>
    </row>
    <row r="98" spans="1:6" ht="12.75">
      <c r="A98" s="24" t="s">
        <v>84</v>
      </c>
      <c r="B98" s="28" t="s">
        <v>85</v>
      </c>
      <c r="C98" s="25">
        <v>319011</v>
      </c>
      <c r="D98" s="26">
        <f>F98</f>
        <v>71487967.89</v>
      </c>
      <c r="E98" s="26">
        <f>F98</f>
        <v>71487967.89</v>
      </c>
      <c r="F98" s="27">
        <f>17549089.51+10719088.24+10867387.65+10765562.61+10591840.04+10994999.84</f>
        <v>71487967.89</v>
      </c>
    </row>
    <row r="99" spans="1:6" ht="12.75">
      <c r="A99" s="24"/>
      <c r="B99" s="28" t="s">
        <v>86</v>
      </c>
      <c r="C99" s="25">
        <v>319013</v>
      </c>
      <c r="D99" s="26">
        <f>F99</f>
        <v>25621.260000000002</v>
      </c>
      <c r="E99" s="26">
        <f>F99</f>
        <v>25621.260000000002</v>
      </c>
      <c r="F99" s="27">
        <f>3947.84+4068.99+4037.03+4416.84+4434.93+4715.63</f>
        <v>25621.260000000002</v>
      </c>
    </row>
    <row r="100" spans="1:6" ht="12.75">
      <c r="A100" s="24"/>
      <c r="B100" s="28" t="s">
        <v>87</v>
      </c>
      <c r="C100" s="25">
        <v>319016</v>
      </c>
      <c r="D100" s="26">
        <f>F100</f>
        <v>481040.77</v>
      </c>
      <c r="E100" s="26">
        <f>F100</f>
        <v>481040.77</v>
      </c>
      <c r="F100" s="27">
        <f>142899.45+102971.73+59183.07+114439.38+61547.14</f>
        <v>481040.77</v>
      </c>
    </row>
    <row r="101" spans="1:6" ht="12.75">
      <c r="A101" s="24"/>
      <c r="B101" s="28" t="s">
        <v>39</v>
      </c>
      <c r="C101" s="25">
        <v>319092</v>
      </c>
      <c r="D101" s="26">
        <f>313243.85+39364.2+3220762.06+36750.84</f>
        <v>3610120.9499999997</v>
      </c>
      <c r="E101" s="26">
        <f>313243.85+39364.2+3220762.06+36750.84</f>
        <v>3610120.9499999997</v>
      </c>
      <c r="F101" s="27">
        <f>313243.85+39364.2+3140794.67+116718.23</f>
        <v>3610120.9499999997</v>
      </c>
    </row>
    <row r="102" spans="1:6" ht="12.75">
      <c r="A102" s="24"/>
      <c r="B102" s="28" t="s">
        <v>88</v>
      </c>
      <c r="C102" s="25">
        <v>319113</v>
      </c>
      <c r="D102" s="26">
        <f>F102</f>
        <v>280867</v>
      </c>
      <c r="E102" s="26">
        <f>F102</f>
        <v>280867</v>
      </c>
      <c r="F102" s="27">
        <f>49848.84+47166.76+46075.23+45408.52+45477.14+46890.51</f>
        <v>280867</v>
      </c>
    </row>
    <row r="103" spans="1:6" ht="12.75">
      <c r="A103" s="24"/>
      <c r="B103" s="28" t="s">
        <v>19</v>
      </c>
      <c r="C103" s="25">
        <v>319192</v>
      </c>
      <c r="D103" s="26">
        <v>250.71</v>
      </c>
      <c r="E103" s="26">
        <f>D103</f>
        <v>250.71</v>
      </c>
      <c r="F103" s="27">
        <f>D103</f>
        <v>250.71</v>
      </c>
    </row>
    <row r="104" spans="1:6" ht="12.75">
      <c r="A104" s="29"/>
      <c r="B104" s="70" t="s">
        <v>14</v>
      </c>
      <c r="C104" s="25"/>
      <c r="D104" s="31">
        <f>SUM(D97:D103)</f>
        <v>75890549.89999999</v>
      </c>
      <c r="E104" s="31">
        <f>SUM(E97:E103)</f>
        <v>75890549.89999999</v>
      </c>
      <c r="F104" s="31">
        <f>SUM(F97:F103)</f>
        <v>75890549.89999999</v>
      </c>
    </row>
    <row r="105" spans="1:6" ht="13.5" customHeight="1" thickBot="1">
      <c r="A105" s="118" t="s">
        <v>89</v>
      </c>
      <c r="B105" s="117"/>
      <c r="C105" s="118"/>
      <c r="D105" s="121">
        <f>SUM(D12+D16+D18+D21+D43+D55+D58+D61+D64+D70+D72+D79+D82+D85+D92+D94+D104)</f>
        <v>155767201.23999998</v>
      </c>
      <c r="E105" s="121">
        <f>SUM(E12+E16+E18+E21+E43+E55+E58+E61+E64+E70+E72+E79+E82+E85+E92+E94+E104)</f>
        <v>137803594.19</v>
      </c>
      <c r="F105" s="121">
        <f>SUM(F12+F16+F18+F21+F43+F55+F58+F61+F64+F70+F72+F79+F82+F85+F92+F94+F104)</f>
        <v>137577709.51</v>
      </c>
    </row>
    <row r="106" spans="1:6" ht="14.25" customHeight="1" thickBot="1" thickTop="1">
      <c r="A106" s="120"/>
      <c r="B106" s="119"/>
      <c r="C106" s="120"/>
      <c r="D106" s="122"/>
      <c r="E106" s="122"/>
      <c r="F106" s="122"/>
    </row>
    <row r="107" spans="1:2" ht="16.5" thickTop="1">
      <c r="A107" s="105"/>
      <c r="B107" s="106"/>
    </row>
    <row r="108" ht="12.75">
      <c r="A108" s="107" t="s">
        <v>90</v>
      </c>
    </row>
    <row r="111" ht="12.75">
      <c r="B111" s="5"/>
    </row>
    <row r="113" ht="12.75">
      <c r="B113" s="5"/>
    </row>
  </sheetData>
  <sheetProtection password="AD3D" sheet="1" objects="1" scenarios="1" selectLockedCells="1" selectUnlockedCells="1"/>
  <mergeCells count="13">
    <mergeCell ref="B105:C106"/>
    <mergeCell ref="A105:A106"/>
    <mergeCell ref="A3:F3"/>
    <mergeCell ref="A4:F4"/>
    <mergeCell ref="E105:E106"/>
    <mergeCell ref="F105:F106"/>
    <mergeCell ref="D6:D7"/>
    <mergeCell ref="D105:D106"/>
    <mergeCell ref="A1:F1"/>
    <mergeCell ref="A2:F2"/>
    <mergeCell ref="A6:C7"/>
    <mergeCell ref="E6:E7"/>
    <mergeCell ref="F6:F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ignoredErrors>
    <ignoredError sqref="D101:E10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7a Região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REGIONAL DO TRABALHO</dc:creator>
  <cp:keywords/>
  <dc:description/>
  <cp:lastModifiedBy>TRIBUNAL REGIONAL DO TRABALHO</cp:lastModifiedBy>
  <dcterms:created xsi:type="dcterms:W3CDTF">2012-07-09T13:14:20Z</dcterms:created>
  <dcterms:modified xsi:type="dcterms:W3CDTF">2012-07-09T13:19:49Z</dcterms:modified>
  <cp:category/>
  <cp:version/>
  <cp:contentType/>
  <cp:contentStatus/>
</cp:coreProperties>
</file>