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545" activeTab="1"/>
  </bookViews>
  <sheets>
    <sheet name="Anexo IV - ORC" sheetId="1" r:id="rId1"/>
    <sheet name="Anexo II - CCU" sheetId="2" r:id="rId2"/>
  </sheets>
  <definedNames>
    <definedName name="_xlnm.Print_Area" localSheetId="1">'Anexo II - CCU'!$A$1:$C$55</definedName>
    <definedName name="_xlnm.Print_Area" localSheetId="0">'Anexo IV - ORC'!$A$1:$K$56</definedName>
  </definedNames>
  <calcPr fullCalcOnLoad="1"/>
</workbook>
</file>

<file path=xl/sharedStrings.xml><?xml version="1.0" encoding="utf-8"?>
<sst xmlns="http://schemas.openxmlformats.org/spreadsheetml/2006/main" count="178" uniqueCount="109">
  <si>
    <t>A</t>
  </si>
  <si>
    <t>N1</t>
  </si>
  <si>
    <t>N2</t>
  </si>
  <si>
    <t>P1</t>
  </si>
  <si>
    <t>B1</t>
  </si>
  <si>
    <t>ESPECIFICAÇÃO</t>
  </si>
  <si>
    <t>TOTAL</t>
  </si>
  <si>
    <t>E1</t>
  </si>
  <si>
    <t>ITEM A – DESMONTAGEM DE DIVISÓRIAS LEVES</t>
  </si>
  <si>
    <t xml:space="preserve">ITEM N1 – DIVISÓRIA TIPO CEGA COM PAINÉIS DE FIBRAROC    </t>
  </si>
  <si>
    <t>ITEM P1 – CONJUNTO PORTA E BANDEIROLA COM PAINEL DE FIBRAROC</t>
  </si>
  <si>
    <t>VÃO DE PORTA= 1 UND</t>
  </si>
  <si>
    <t xml:space="preserve"> </t>
  </si>
  <si>
    <t>ITEM B1 – BALCÃO  COM PAINEL DE FIBRAROC</t>
  </si>
  <si>
    <t>ITEM</t>
  </si>
  <si>
    <t>C4499</t>
  </si>
  <si>
    <t>C4499/
C4492</t>
  </si>
  <si>
    <t>C4497</t>
  </si>
  <si>
    <t>COD.</t>
  </si>
  <si>
    <t>UD</t>
  </si>
  <si>
    <t>M2</t>
  </si>
  <si>
    <t>COEFICIENTE DE PERDAS POR M2</t>
  </si>
  <si>
    <t>C4497/
C4490</t>
  </si>
  <si>
    <t>PREÇO UNITÁRIO, INCLUSIVE PERDAS</t>
  </si>
  <si>
    <t>ITEM N2 – DIVISÓRIA TIPO PAINEL/VIDRO/PAINEL COM PAINÉIS DE FIBRAROC, MONTANTE/RODAPÉ DUPLO E VIDRO TRANSPARENTE DE 4mm</t>
  </si>
  <si>
    <t>ÁREA DE PAINEL DE FIBRAROC = (1,2 x 0,4 + 1,2 x 1,10) =</t>
  </si>
  <si>
    <t xml:space="preserve">ÁREA DE VIDRO 4mm = (1,2 x 1,05) = </t>
  </si>
  <si>
    <t>COEFICIENTE ADOTADO DE PERDAS E INSTALAÇÃO DE  PERFIS PARA FIXAÇÃO DE VIDRO:</t>
  </si>
  <si>
    <t>R$</t>
  </si>
  <si>
    <t>PREÇO N2 (VIDRO + PAINEL)</t>
  </si>
  <si>
    <r>
      <t xml:space="preserve">PREÇO VIDRO na N2 = 1,26 m² x PREÇO UNITÁRIO </t>
    </r>
    <r>
      <rPr>
        <sz val="10"/>
        <color indexed="12"/>
        <rFont val="Arial"/>
        <family val="2"/>
      </rPr>
      <t>C4492</t>
    </r>
  </si>
  <si>
    <t>DIVIDINDO PELA ÁREA TOTAL DE N2 (3.06 m²) TEMOS PREÇO DE M2 FRONTAL DO MODELO N2</t>
  </si>
  <si>
    <t>R$/M2</t>
  </si>
  <si>
    <r>
      <t xml:space="preserve">PREÇO PAINEL na N2 = 1,80 m² x PERDA x PREÇO UNITÁRIO </t>
    </r>
    <r>
      <rPr>
        <sz val="10"/>
        <color indexed="12"/>
        <rFont val="Arial"/>
        <family val="2"/>
      </rPr>
      <t>C4499</t>
    </r>
  </si>
  <si>
    <r>
      <t xml:space="preserve">REFERÊNCIA VIDRO 4mm PARA DIVISÓRIAS – SEINFRA CODIGO </t>
    </r>
    <r>
      <rPr>
        <sz val="10"/>
        <color indexed="12"/>
        <rFont val="Arial"/>
        <family val="2"/>
      </rPr>
      <t xml:space="preserve">C4492 </t>
    </r>
    <r>
      <rPr>
        <sz val="10"/>
        <rFont val="Arial"/>
        <family val="2"/>
      </rPr>
      <t>– PREÇO UNITÁRIO</t>
    </r>
  </si>
  <si>
    <t xml:space="preserve">ÁREA TOTAL DO PAINEL MODELO N2 (VIDE DESENHO) = (1,2 x 2,55) </t>
  </si>
  <si>
    <t>R$/UD</t>
  </si>
  <si>
    <t xml:space="preserve">ÁREA DE PAINEL DE FIBRAROC = ( 0,85 x 0,4 + 0,85 x 2,15 ) = </t>
  </si>
  <si>
    <t>DIVIDINDO PELA ÁREA TOTAL DE P1 (2,16 m²) TEMOS PREÇO DE m² FRONTAL DO MODELO P1</t>
  </si>
  <si>
    <t>ITEM E1 – ESTANTE TIPO COLMÉIA  COM PAINEL DE FIBRAROC</t>
  </si>
  <si>
    <t xml:space="preserve">ÁREA TOTAL DO MODELO E1 (VIDE DESENHO) = ( 2,1 x 0,35 x 6 + 2,71 x 0,35 x 7) = </t>
  </si>
  <si>
    <t>ÁREA FRONTAL DA ESTANTE E1= (2,10 x 2,71)</t>
  </si>
  <si>
    <t xml:space="preserve">COEFICIENTE DE PERDA E RECORTES = </t>
  </si>
  <si>
    <t xml:space="preserve">APLICANDO O COEFICIENTE DE 1,5 = </t>
  </si>
  <si>
    <t xml:space="preserve">DIVIDINDO PELA ÁREA FRONTAL  DE E1 (5,7 m²) TEMOS PREÇO DE m² FRONTAL DO MODELO E1 = </t>
  </si>
  <si>
    <r>
      <t xml:space="preserve">PREÇO PAINEL na C1 = 11,05 m² x PREÇO UNITÁRIO </t>
    </r>
    <r>
      <rPr>
        <sz val="10"/>
        <color indexed="12"/>
        <rFont val="Arial"/>
        <family val="2"/>
      </rPr>
      <t>C4497</t>
    </r>
    <r>
      <rPr>
        <sz val="10"/>
        <rFont val="Arial"/>
        <family val="2"/>
      </rPr>
      <t xml:space="preserve"> = </t>
    </r>
  </si>
  <si>
    <t xml:space="preserve">ÁREA FRONTAL DO MODELO B1= (1,00 x 2,10) = </t>
  </si>
  <si>
    <r>
      <t xml:space="preserve">PREÇO PAINEL na B1 = 2,83 m² x </t>
    </r>
    <r>
      <rPr>
        <sz val="10"/>
        <color indexed="10"/>
        <rFont val="Arial"/>
        <family val="2"/>
      </rPr>
      <t xml:space="preserve">PREÇO UNITÁRIO </t>
    </r>
    <r>
      <rPr>
        <sz val="10"/>
        <color indexed="12"/>
        <rFont val="Arial"/>
        <family val="2"/>
      </rPr>
      <t>C4497</t>
    </r>
  </si>
  <si>
    <t>DIVIDINDO PELA ÁREA FRONTAL  DE B1 (2,1 m²) TEMOS PREÇO DE m² FRONTAL DO BALCÃO B1</t>
  </si>
  <si>
    <t xml:space="preserve">APLICANDO O COEFICIENTE DE 1,25 = </t>
  </si>
  <si>
    <t xml:space="preserve">ÁREA TOTAL DO BALCÃO B1 (VIDE DESENHO) = ( 1 x 2,1 + 0,35 x 2,1) = </t>
  </si>
  <si>
    <r>
      <t xml:space="preserve">REFERÊNCIA PAINEL DE FIBRAROC – SEINFRA CODIGO </t>
    </r>
    <r>
      <rPr>
        <sz val="10"/>
        <color indexed="12"/>
        <rFont val="Arial"/>
        <family val="2"/>
      </rPr>
      <t>C4497</t>
    </r>
    <r>
      <rPr>
        <sz val="10"/>
        <rFont val="Arial"/>
        <family val="2"/>
      </rPr>
      <t xml:space="preserve"> </t>
    </r>
  </si>
  <si>
    <r>
      <t xml:space="preserve">REFERÊNCIA PAINEL DE FIBRAROC – SEINFRA CODIGO </t>
    </r>
    <r>
      <rPr>
        <sz val="10"/>
        <color indexed="12"/>
        <rFont val="Arial"/>
        <family val="2"/>
      </rPr>
      <t>C4499</t>
    </r>
    <r>
      <rPr>
        <sz val="10"/>
        <rFont val="Arial"/>
        <family val="2"/>
      </rPr>
      <t xml:space="preserve"> </t>
    </r>
  </si>
  <si>
    <t>Preço / m²
(frontal)
C/ BDI</t>
  </si>
  <si>
    <t>LOTE 2 - Exclusivo para ME/EPP</t>
  </si>
  <si>
    <t>Divisória tipo painel / vidro / painel com painéis de fibraroc com espessura de 35mm, na cor areia jundiai, montante e rodapé duplo em perfis de aço com pintura eletrostática em epóxi poliéster pó na cor preta e vidro transparente de 4mm.</t>
  </si>
  <si>
    <t>Conjunto porta e bandeirola com painéis de fibraroc com espessura de 35mm na cor areia jundiai, montantes em pefis de aço com pintura eletrostática em epóxi poliéster pó na cor preta, requadro em aluminio nas folhas,  dobradiças e fechadura tipo cilindro inclusas.</t>
  </si>
  <si>
    <t>Estante tipo colmeia com painéis de fibraroc com espessura de 35mm, na cor areia jundiai, montante e rodapé simples em perfis de aço com pintura eletrostática em epóxi poliéster pó na cor preta.</t>
  </si>
  <si>
    <t>Balcão com painéis de fibraroc com espessura de 35mm, na cor areia jundiai, montante e rodapé simples em perfis de aço com pintura eletrostática em epóxi poliéster pó na cor preta.</t>
  </si>
  <si>
    <t>Divisória tipo cega com painéis de fibraroc com espessura de 35mm, na cor areia jundiai, montante e rodapé duplo em perfis de aço com pintura eletrostática em epóxi poliéster pó na cor preta.</t>
  </si>
  <si>
    <t>Desmontagem de divisórias leves, dos modelos: painel cego, portas, bandeirolas e painel/vidro/painel.</t>
  </si>
  <si>
    <t>CALC</t>
  </si>
  <si>
    <t>AJUST.</t>
  </si>
  <si>
    <t>QT MIN</t>
  </si>
  <si>
    <t>QT MAX</t>
  </si>
  <si>
    <t>Preço / m²
(frontal)
S/ BDI</t>
  </si>
  <si>
    <t>Quant. Registrada
(área frontal)
[m²]</t>
  </si>
  <si>
    <t>Pedido minimo
(área frontal)
[m²]</t>
  </si>
  <si>
    <t>Valor Máximo
a registrar</t>
  </si>
  <si>
    <t>Valor Mínimo
a registrar</t>
  </si>
  <si>
    <r>
      <t xml:space="preserve">REFERÊNCIA VÃO DE PORTA COMPLETA COM FECHADURA TIPO CILINDRO PARA DIVISÓRIAS – SEINFRA CODIGO </t>
    </r>
    <r>
      <rPr>
        <sz val="10"/>
        <color indexed="12"/>
        <rFont val="Arial"/>
        <family val="2"/>
      </rPr>
      <t xml:space="preserve">C4491 </t>
    </r>
    <r>
      <rPr>
        <sz val="10"/>
        <rFont val="Arial"/>
        <family val="2"/>
      </rPr>
      <t>- PREÇO</t>
    </r>
  </si>
  <si>
    <r>
      <t xml:space="preserve">PREÇO PAINEL na P1 = 2,16 m² x PREÇO UNITÁRIO </t>
    </r>
    <r>
      <rPr>
        <sz val="10"/>
        <color indexed="12"/>
        <rFont val="Arial"/>
        <family val="2"/>
      </rPr>
      <t>C4497</t>
    </r>
  </si>
  <si>
    <t>LOTE ÚNICO - Ampla concorrência</t>
  </si>
  <si>
    <t>RESUMO</t>
  </si>
  <si>
    <t>BDI SERVIÇO</t>
  </si>
  <si>
    <t>BDI FORNECIMENTO</t>
  </si>
  <si>
    <t>DESCRIÇÃO RESUMIDA DO OBJETO DA LICITAÇÃO</t>
  </si>
  <si>
    <r>
      <t xml:space="preserve">REFERÊNCIA  SEINFRA – CÓDIGO C4499 , </t>
    </r>
    <r>
      <rPr>
        <sz val="10"/>
        <color indexed="10"/>
        <rFont val="Arial"/>
        <family val="2"/>
      </rPr>
      <t>TABELA 26.1</t>
    </r>
  </si>
  <si>
    <r>
      <t xml:space="preserve">REFERÊNCIA SINAPI  - CÓDIGO </t>
    </r>
    <r>
      <rPr>
        <sz val="10"/>
        <color indexed="12"/>
        <rFont val="Arial"/>
        <family val="2"/>
      </rPr>
      <t>72178</t>
    </r>
    <r>
      <rPr>
        <sz val="10"/>
        <rFont val="Arial"/>
        <family val="2"/>
      </rPr>
      <t xml:space="preserve"> ,   </t>
    </r>
    <r>
      <rPr>
        <sz val="10"/>
        <color indexed="10"/>
        <rFont val="Arial"/>
        <family val="2"/>
      </rPr>
      <t>TABELA 04/2020</t>
    </r>
  </si>
  <si>
    <t>PREÇO P1 (VÃO DE PORTA + PAINEL) = R$ 503,98  ( 207,56 + 296,42)</t>
  </si>
  <si>
    <t xml:space="preserve"> TOTAL DE NOTA FISCAL DE SERVIÇO</t>
  </si>
  <si>
    <t>TOTAL DE NOTA FISCAL DE VENDA</t>
  </si>
  <si>
    <t>OBSERVAÇÕES:</t>
  </si>
  <si>
    <t>1.</t>
  </si>
  <si>
    <t>2.</t>
  </si>
  <si>
    <t>3.</t>
  </si>
  <si>
    <t>4.</t>
  </si>
  <si>
    <t>5.</t>
  </si>
  <si>
    <t>Em caso de divergências entre as especificações constantes no Termo de Referência e as cadastradas no Sistema de Compras do Governo Federal - COMPRASNET, prevalecerão as especificações técnicas do referido Termo de Referência.</t>
  </si>
  <si>
    <r>
      <t xml:space="preserve">Conforme a Resolução 114/2010 do CNJ e Resolução 364/2014 do TRT7, foi usada como fonte primária de preços unitários o Sistema Nacional de Preços da Caixa Econômica Federal (SINAPI) de </t>
    </r>
    <r>
      <rPr>
        <b/>
        <sz val="10"/>
        <rFont val="Arial Narrow"/>
        <family val="2"/>
      </rPr>
      <t>Abril/2020</t>
    </r>
    <r>
      <rPr>
        <sz val="10"/>
        <rFont val="Arial Narrow"/>
        <family val="2"/>
      </rPr>
      <t xml:space="preserve"> (desonerada) e, subsidiariamente, a tabela da Secretaria de Infraestrutura do Estado do Ceará (SEINFRA) desonerada - </t>
    </r>
    <r>
      <rPr>
        <b/>
        <sz val="10"/>
        <rFont val="Arial Narrow"/>
        <family val="2"/>
      </rPr>
      <t>Versão 26.1</t>
    </r>
    <r>
      <rPr>
        <sz val="10"/>
        <rFont val="Arial Narrow"/>
        <family val="2"/>
      </rPr>
      <t xml:space="preserve">, bem como as </t>
    </r>
    <r>
      <rPr>
        <b/>
        <sz val="10"/>
        <rFont val="Arial Narrow"/>
        <family val="2"/>
      </rPr>
      <t>Composições Próprias</t>
    </r>
    <r>
      <rPr>
        <sz val="10"/>
        <rFont val="Arial Narrow"/>
        <family val="2"/>
      </rPr>
      <t xml:space="preserve"> elaboradas pela equipe de planejamento do TRT da 7ª Região com insumos referenciados nas tabelas SINAPI/SEINFRA-CE.</t>
    </r>
  </si>
  <si>
    <t>Fortaleza, 29 de maio de 2020.</t>
  </si>
  <si>
    <r>
      <t xml:space="preserve">O valor do </t>
    </r>
    <r>
      <rPr>
        <b/>
        <sz val="10"/>
        <rFont val="Arial Narrow"/>
        <family val="2"/>
      </rPr>
      <t>BDI</t>
    </r>
    <r>
      <rPr>
        <sz val="10"/>
        <rFont val="Arial Narrow"/>
        <family val="2"/>
      </rPr>
      <t xml:space="preserve"> (Benefícios e Despesas Indiretas) de </t>
    </r>
    <r>
      <rPr>
        <b/>
        <sz val="10"/>
        <rFont val="Arial Narrow"/>
        <family val="2"/>
      </rPr>
      <t>25,98%</t>
    </r>
    <r>
      <rPr>
        <sz val="10"/>
        <rFont val="Arial Narrow"/>
        <family val="2"/>
      </rPr>
      <t xml:space="preserve"> (</t>
    </r>
    <r>
      <rPr>
        <b/>
        <sz val="10"/>
        <rFont val="Arial Narrow"/>
        <family val="2"/>
      </rPr>
      <t>Anexo VI</t>
    </r>
    <r>
      <rPr>
        <sz val="10"/>
        <rFont val="Arial Narrow"/>
        <family val="2"/>
      </rPr>
      <t>) foi adotado para serviços de forma única, pois todas atividades serão realizadas no munícipio de Fortaleza/CE</t>
    </r>
  </si>
  <si>
    <r>
      <t xml:space="preserve">Foi adotado para mero fornecimento das divisórias o BDI de </t>
    </r>
    <r>
      <rPr>
        <b/>
        <sz val="10"/>
        <rFont val="Arial Narrow"/>
        <family val="2"/>
      </rPr>
      <t>20,98% (Anexo VI)</t>
    </r>
    <r>
      <rPr>
        <sz val="10"/>
        <rFont val="Arial Narrow"/>
        <family val="2"/>
      </rPr>
      <t>, considerando que os serviços de montagem fazem parte do valor da divisória, através de nota fiscal de venda de mercadoria. Estão demonstrados todas as Planilhas de Composição da Taxa do BDI, como elementos integrantes ao Termo de Referência, em anexo.</t>
    </r>
  </si>
  <si>
    <r>
      <t>Os valores unitários de insumos relativos a mão de obra incluem os Encargos Sociais (</t>
    </r>
    <r>
      <rPr>
        <b/>
        <sz val="10"/>
        <rFont val="Arial Narrow"/>
        <family val="2"/>
      </rPr>
      <t>84,13%</t>
    </r>
    <r>
      <rPr>
        <sz val="10"/>
        <rFont val="Arial Narrow"/>
        <family val="2"/>
      </rPr>
      <t xml:space="preserve">), de acordo com os Custos de Composições Analítico do Sistema Nacional de Preços da Caixa Econômica Federal (SINAPI), na Tabela de Abril/2020 (desonerada), cujos valores também são demonstrados no </t>
    </r>
    <r>
      <rPr>
        <b/>
        <sz val="10"/>
        <rFont val="Arial Narrow"/>
        <family val="2"/>
      </rPr>
      <t>Anexo III</t>
    </r>
    <r>
      <rPr>
        <sz val="10"/>
        <rFont val="Arial Narrow"/>
        <family val="2"/>
      </rPr>
      <t xml:space="preserve"> do Termo de Referência.</t>
    </r>
  </si>
  <si>
    <t>FONTE DE REFERÊNCIA DE PREÇO</t>
  </si>
  <si>
    <t>SINAPI/CE</t>
  </si>
  <si>
    <t>SEINFRA/CE</t>
  </si>
  <si>
    <t>ANEXO IV - Planilha Orçamentária com Especificações</t>
  </si>
  <si>
    <t>Analista Judiciário - TRT 7ª Região</t>
  </si>
  <si>
    <t>TOTAL GERAL</t>
  </si>
  <si>
    <r>
      <rPr>
        <b/>
        <sz val="11"/>
        <rFont val="Arial Narrow"/>
        <family val="2"/>
      </rPr>
      <t xml:space="preserve">Em Fortaleza: </t>
    </r>
    <r>
      <rPr>
        <sz val="11"/>
        <rFont val="Arial Narrow"/>
        <family val="2"/>
      </rPr>
      <t xml:space="preserve">a) Edifício SEDE do Tribunal Regional do Trabalho da 7ª Região, b) Edifício ANEXO I do Tribunal Regional do Trabalho da 7ª Região, c) Edifício ANEXO II do Tribunal Regional do Trabalho da 7ª Região, d) Fórum Autran Nunes, Ed. Manoel Arízio, e) Fórum Autran Nunes, Ed. Anexo I Fórum Autran Nunes, f) Fórum Autran Nunes, Ed. Dom Helder Câmera.
</t>
    </r>
  </si>
  <si>
    <r>
      <rPr>
        <b/>
        <sz val="12"/>
        <rFont val="Arial Narrow"/>
        <family val="2"/>
      </rPr>
      <t>Engº Civil PAULO BRASILEIRO PIRES FREIRE</t>
    </r>
    <r>
      <rPr>
        <sz val="12"/>
        <rFont val="Arial Narrow"/>
        <family val="2"/>
      </rPr>
      <t xml:space="preserve">
Analista Judiciário TRT 7ª Região</t>
    </r>
  </si>
  <si>
    <r>
      <rPr>
        <b/>
        <sz val="14"/>
        <rFont val="Arial Narrow"/>
        <family val="2"/>
      </rPr>
      <t xml:space="preserve">Em Fortaleza: </t>
    </r>
    <r>
      <rPr>
        <sz val="14"/>
        <rFont val="Arial Narrow"/>
        <family val="2"/>
      </rPr>
      <t>a) Edifício SEDE do Tribunal Regional do Trabalho da 7ª Região, b) Edifício ANEXO I do Tribunal Regional do Trabalho da 7ª Região, c) Edifício ANEXO II do Tribunal Regional do Trabalho da 7ª Região, d) Fórum Autran Nunes, Ed. Manoel Arízio, e) Fórum Autran Nunes, Ed. Anexo I Fórum Autran Nunes, f) Fórum Autran Nunes, Ed. Dom Helder Câmera.</t>
    </r>
  </si>
  <si>
    <t>TOTAL Valor Máximo a Registrar</t>
  </si>
  <si>
    <t>Fortaleza, 29 de maio de 2020</t>
  </si>
  <si>
    <t>PAULO BRASILEIRO PIRES FREIRE</t>
  </si>
  <si>
    <t>Analista Judiciário - Eng. Civil</t>
  </si>
  <si>
    <t>TRT 7ª Região</t>
  </si>
  <si>
    <t>ANEXO II  - Composições dos Custos Unitários</t>
  </si>
</sst>
</file>

<file path=xl/styles.xml><?xml version="1.0" encoding="utf-8"?>
<styleSheet xmlns="http://schemas.openxmlformats.org/spreadsheetml/2006/main">
  <numFmts count="1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
    <numFmt numFmtId="173" formatCode="0.0%"/>
    <numFmt numFmtId="174" formatCode="#,##0.000000"/>
  </numFmts>
  <fonts count="57">
    <font>
      <sz val="10"/>
      <name val="Arial"/>
      <family val="0"/>
    </font>
    <font>
      <b/>
      <sz val="10"/>
      <name val="Arial Narrow"/>
      <family val="2"/>
    </font>
    <font>
      <sz val="10"/>
      <name val="Arial Narrow"/>
      <family val="2"/>
    </font>
    <font>
      <b/>
      <sz val="10"/>
      <name val="Arial"/>
      <family val="2"/>
    </font>
    <font>
      <sz val="10"/>
      <color indexed="12"/>
      <name val="Arial"/>
      <family val="2"/>
    </font>
    <font>
      <sz val="10"/>
      <color indexed="10"/>
      <name val="Arial"/>
      <family val="2"/>
    </font>
    <font>
      <b/>
      <sz val="9"/>
      <name val="Arial Narrow"/>
      <family val="2"/>
    </font>
    <font>
      <sz val="9"/>
      <name val="Arial Narrow"/>
      <family val="2"/>
    </font>
    <font>
      <i/>
      <sz val="9"/>
      <name val="Arial Narrow"/>
      <family val="2"/>
    </font>
    <font>
      <sz val="9"/>
      <color indexed="10"/>
      <name val="Arial Narrow"/>
      <family val="2"/>
    </font>
    <font>
      <b/>
      <sz val="12"/>
      <name val="Arial"/>
      <family val="2"/>
    </font>
    <font>
      <b/>
      <sz val="14"/>
      <name val="Arial Narrow"/>
      <family val="2"/>
    </font>
    <font>
      <sz val="10"/>
      <color indexed="10"/>
      <name val="Arial Narrow"/>
      <family val="2"/>
    </font>
    <font>
      <b/>
      <sz val="12"/>
      <name val="Arial Narrow"/>
      <family val="2"/>
    </font>
    <font>
      <b/>
      <sz val="16"/>
      <name val="Arial Narrow"/>
      <family val="2"/>
    </font>
    <font>
      <sz val="11"/>
      <name val="Arial Narrow"/>
      <family val="2"/>
    </font>
    <font>
      <b/>
      <sz val="11"/>
      <name val="Arial Narrow"/>
      <family val="2"/>
    </font>
    <font>
      <sz val="12"/>
      <name val="Arial Narrow"/>
      <family val="2"/>
    </font>
    <font>
      <sz val="14"/>
      <name val="Arial Narrow"/>
      <family val="2"/>
    </font>
    <font>
      <i/>
      <sz val="10"/>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6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2"/>
      <color indexed="10"/>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2"/>
      <color rgb="FFFF0000"/>
      <name val="Arial Narrow"/>
      <family val="2"/>
    </font>
    <font>
      <sz val="10"/>
      <color rgb="FFFF000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FF00"/>
        <bgColor indexed="64"/>
      </patternFill>
    </fill>
    <fill>
      <patternFill patternType="solid">
        <fgColor theme="0" tint="-0.24997000396251678"/>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169"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171" fontId="0" fillId="0" borderId="0" applyFont="0" applyFill="0" applyBorder="0" applyAlignment="0" applyProtection="0"/>
  </cellStyleXfs>
  <cellXfs count="111">
    <xf numFmtId="0" fontId="0" fillId="0" borderId="0" xfId="0" applyAlignment="1">
      <alignment/>
    </xf>
    <xf numFmtId="0" fontId="0" fillId="0" borderId="0" xfId="0" applyAlignment="1">
      <alignment horizontal="center"/>
    </xf>
    <xf numFmtId="0" fontId="3" fillId="0" borderId="0" xfId="0" applyFont="1" applyAlignment="1">
      <alignment/>
    </xf>
    <xf numFmtId="0" fontId="0" fillId="0" borderId="0" xfId="0" applyFont="1" applyAlignment="1">
      <alignment wrapText="1"/>
    </xf>
    <xf numFmtId="0" fontId="3" fillId="0" borderId="0" xfId="0" applyFont="1" applyAlignment="1">
      <alignment horizontal="justify" wrapText="1"/>
    </xf>
    <xf numFmtId="0" fontId="0" fillId="0" borderId="0" xfId="0" applyFont="1" applyAlignment="1">
      <alignment horizontal="justify" wrapText="1"/>
    </xf>
    <xf numFmtId="171" fontId="0" fillId="0" borderId="0" xfId="60" applyFont="1" applyAlignment="1">
      <alignment/>
    </xf>
    <xf numFmtId="171" fontId="5" fillId="0" borderId="0" xfId="60" applyFont="1" applyAlignment="1">
      <alignment/>
    </xf>
    <xf numFmtId="0" fontId="5" fillId="0" borderId="0" xfId="0" applyFont="1" applyAlignment="1">
      <alignment horizontal="justify" wrapText="1"/>
    </xf>
    <xf numFmtId="171" fontId="3" fillId="0" borderId="0" xfId="60" applyFont="1" applyAlignment="1">
      <alignment/>
    </xf>
    <xf numFmtId="171" fontId="5" fillId="0" borderId="0" xfId="60" applyFont="1" applyAlignment="1">
      <alignment/>
    </xf>
    <xf numFmtId="0" fontId="5" fillId="0" borderId="0" xfId="0" applyFont="1" applyAlignment="1">
      <alignment/>
    </xf>
    <xf numFmtId="0" fontId="3" fillId="33" borderId="0" xfId="0" applyFont="1" applyFill="1" applyAlignment="1">
      <alignment horizontal="justify" wrapText="1"/>
    </xf>
    <xf numFmtId="171" fontId="0" fillId="33" borderId="0" xfId="60" applyFont="1" applyFill="1" applyAlignment="1">
      <alignment/>
    </xf>
    <xf numFmtId="0" fontId="0" fillId="33" borderId="0" xfId="0" applyFill="1" applyAlignment="1">
      <alignment/>
    </xf>
    <xf numFmtId="0" fontId="0" fillId="0" borderId="0" xfId="0" applyFill="1" applyAlignment="1">
      <alignment/>
    </xf>
    <xf numFmtId="0" fontId="7" fillId="0" borderId="10" xfId="0" applyFont="1" applyBorder="1" applyAlignment="1">
      <alignment horizontal="center" vertical="center" wrapText="1"/>
    </xf>
    <xf numFmtId="0" fontId="8" fillId="0" borderId="10" xfId="0" applyFont="1" applyBorder="1" applyAlignment="1">
      <alignment vertical="center" wrapText="1"/>
    </xf>
    <xf numFmtId="0" fontId="8" fillId="0" borderId="10" xfId="0" applyFont="1" applyBorder="1" applyAlignment="1">
      <alignment horizontal="center" vertical="center" wrapText="1"/>
    </xf>
    <xf numFmtId="171" fontId="9" fillId="0" borderId="10" xfId="60" applyFont="1" applyBorder="1" applyAlignment="1">
      <alignment horizontal="right" vertical="center" wrapText="1"/>
    </xf>
    <xf numFmtId="170" fontId="7" fillId="0" borderId="10" xfId="45" applyFont="1" applyBorder="1" applyAlignment="1">
      <alignment horizontal="right" vertical="center" wrapText="1"/>
    </xf>
    <xf numFmtId="0" fontId="7" fillId="0" borderId="10" xfId="0" applyFont="1" applyBorder="1" applyAlignment="1">
      <alignment horizontal="center" vertical="center"/>
    </xf>
    <xf numFmtId="0" fontId="7" fillId="0" borderId="10" xfId="0" applyFont="1" applyBorder="1" applyAlignment="1">
      <alignment vertical="center" wrapText="1"/>
    </xf>
    <xf numFmtId="171" fontId="9" fillId="0" borderId="10" xfId="60" applyFont="1" applyBorder="1" applyAlignment="1">
      <alignment horizontal="right" vertical="center"/>
    </xf>
    <xf numFmtId="0" fontId="7" fillId="0" borderId="10" xfId="0" applyFont="1" applyBorder="1" applyAlignment="1">
      <alignment horizontal="left" vertical="center" wrapText="1"/>
    </xf>
    <xf numFmtId="0" fontId="7" fillId="0" borderId="0" xfId="0" applyFont="1" applyAlignment="1">
      <alignment/>
    </xf>
    <xf numFmtId="0" fontId="7" fillId="0" borderId="0" xfId="0" applyFont="1" applyAlignment="1">
      <alignment horizontal="center"/>
    </xf>
    <xf numFmtId="0" fontId="6" fillId="0" borderId="0" xfId="0" applyFont="1" applyBorder="1" applyAlignment="1">
      <alignment horizontal="right"/>
    </xf>
    <xf numFmtId="170" fontId="6" fillId="0" borderId="0" xfId="45" applyFont="1" applyBorder="1" applyAlignment="1">
      <alignment/>
    </xf>
    <xf numFmtId="0" fontId="7" fillId="0" borderId="0" xfId="0" applyFont="1" applyFill="1" applyBorder="1" applyAlignment="1">
      <alignment horizontal="center" vertical="top"/>
    </xf>
    <xf numFmtId="0" fontId="7" fillId="0" borderId="0" xfId="0" applyFont="1" applyBorder="1" applyAlignment="1">
      <alignment vertical="center" wrapText="1"/>
    </xf>
    <xf numFmtId="0" fontId="7" fillId="0" borderId="0" xfId="0" applyFont="1" applyBorder="1" applyAlignment="1">
      <alignment/>
    </xf>
    <xf numFmtId="0" fontId="0" fillId="0" borderId="0" xfId="0" applyFill="1" applyAlignment="1">
      <alignment horizontal="right"/>
    </xf>
    <xf numFmtId="43" fontId="0" fillId="0" borderId="0" xfId="0" applyNumberFormat="1" applyAlignment="1">
      <alignment horizontal="right"/>
    </xf>
    <xf numFmtId="0" fontId="2" fillId="0" borderId="0" xfId="0" applyFont="1" applyAlignment="1">
      <alignment horizontal="right"/>
    </xf>
    <xf numFmtId="0" fontId="1" fillId="0" borderId="0" xfId="0" applyFont="1" applyFill="1" applyAlignment="1">
      <alignment horizontal="right"/>
    </xf>
    <xf numFmtId="0" fontId="2" fillId="0" borderId="0" xfId="0" applyFont="1" applyFill="1" applyAlignment="1">
      <alignment horizontal="right"/>
    </xf>
    <xf numFmtId="0" fontId="6" fillId="33" borderId="0" xfId="0" applyFont="1" applyFill="1" applyBorder="1" applyAlignment="1">
      <alignment horizontal="right" wrapText="1"/>
    </xf>
    <xf numFmtId="43" fontId="5" fillId="0" borderId="0" xfId="0" applyNumberFormat="1" applyFont="1" applyAlignment="1">
      <alignment horizontal="right"/>
    </xf>
    <xf numFmtId="0" fontId="5" fillId="0" borderId="0" xfId="0" applyFont="1" applyAlignment="1">
      <alignment horizontal="right"/>
    </xf>
    <xf numFmtId="10" fontId="6" fillId="0" borderId="0" xfId="45" applyNumberFormat="1" applyFont="1" applyBorder="1" applyAlignment="1">
      <alignment/>
    </xf>
    <xf numFmtId="171" fontId="3" fillId="34" borderId="0" xfId="60" applyFont="1" applyFill="1" applyAlignment="1">
      <alignment/>
    </xf>
    <xf numFmtId="171" fontId="0" fillId="34" borderId="0" xfId="60" applyFont="1" applyFill="1" applyAlignment="1">
      <alignment/>
    </xf>
    <xf numFmtId="0" fontId="1" fillId="0" borderId="0" xfId="0" applyFont="1" applyAlignment="1">
      <alignment vertical="top"/>
    </xf>
    <xf numFmtId="0" fontId="2" fillId="0" borderId="0" xfId="0" applyFont="1" applyAlignment="1">
      <alignment horizontal="center" vertical="top"/>
    </xf>
    <xf numFmtId="0" fontId="2" fillId="0" borderId="0" xfId="0" applyFont="1" applyAlignment="1">
      <alignment vertical="top" wrapText="1"/>
    </xf>
    <xf numFmtId="0" fontId="2" fillId="0" borderId="0" xfId="0" applyFont="1" applyAlignment="1">
      <alignment horizontal="right" vertical="top"/>
    </xf>
    <xf numFmtId="4" fontId="2" fillId="0" borderId="0" xfId="0" applyNumberFormat="1" applyFont="1" applyAlignment="1">
      <alignment horizontal="right" vertical="top"/>
    </xf>
    <xf numFmtId="174" fontId="2" fillId="0" borderId="0" xfId="0" applyNumberFormat="1" applyFont="1" applyAlignment="1">
      <alignment vertical="top"/>
    </xf>
    <xf numFmtId="4" fontId="12" fillId="0" borderId="0" xfId="0" applyNumberFormat="1" applyFont="1" applyAlignment="1">
      <alignment horizontal="right" vertical="top"/>
    </xf>
    <xf numFmtId="0" fontId="2" fillId="0" borderId="0" xfId="0" applyFont="1" applyAlignment="1">
      <alignment vertical="top"/>
    </xf>
    <xf numFmtId="0" fontId="2" fillId="0" borderId="0" xfId="0" applyFont="1" applyAlignment="1">
      <alignment horizontal="left" vertical="top" wrapText="1"/>
    </xf>
    <xf numFmtId="0" fontId="2" fillId="0" borderId="10" xfId="0" applyFont="1" applyBorder="1" applyAlignment="1">
      <alignment horizontal="center" vertical="center"/>
    </xf>
    <xf numFmtId="0" fontId="6" fillId="0" borderId="11"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2" fillId="0" borderId="12" xfId="0" applyFont="1" applyBorder="1" applyAlignment="1">
      <alignment horizontal="center" vertical="center"/>
    </xf>
    <xf numFmtId="0" fontId="2" fillId="0" borderId="0" xfId="0" applyFont="1" applyAlignment="1">
      <alignment/>
    </xf>
    <xf numFmtId="0" fontId="7" fillId="0" borderId="0" xfId="0" applyFont="1" applyBorder="1" applyAlignment="1">
      <alignment horizontal="left" wrapText="1"/>
    </xf>
    <xf numFmtId="10" fontId="55" fillId="0" borderId="0" xfId="0" applyNumberFormat="1" applyFont="1" applyBorder="1" applyAlignment="1">
      <alignment horizontal="right" wrapText="1"/>
    </xf>
    <xf numFmtId="0" fontId="1" fillId="0" borderId="0" xfId="0" applyFont="1" applyAlignment="1">
      <alignment horizontal="center"/>
    </xf>
    <xf numFmtId="0" fontId="2" fillId="0" borderId="0" xfId="0" applyFont="1" applyAlignment="1">
      <alignment horizontal="center"/>
    </xf>
    <xf numFmtId="0" fontId="13" fillId="0" borderId="0" xfId="0" applyFont="1" applyAlignment="1">
      <alignment horizontal="right"/>
    </xf>
    <xf numFmtId="10" fontId="13" fillId="0" borderId="0" xfId="0" applyNumberFormat="1" applyFont="1" applyBorder="1" applyAlignment="1">
      <alignment horizontal="right" wrapText="1"/>
    </xf>
    <xf numFmtId="0" fontId="2" fillId="0" borderId="0" xfId="0" applyFont="1" applyFill="1" applyAlignment="1">
      <alignment/>
    </xf>
    <xf numFmtId="43" fontId="2" fillId="0" borderId="0" xfId="0" applyNumberFormat="1" applyFont="1" applyAlignment="1">
      <alignment horizontal="right"/>
    </xf>
    <xf numFmtId="0" fontId="11" fillId="0" borderId="0" xfId="0" applyFont="1" applyAlignment="1">
      <alignment/>
    </xf>
    <xf numFmtId="0" fontId="18" fillId="0" borderId="0" xfId="0" applyFont="1" applyAlignment="1">
      <alignment/>
    </xf>
    <xf numFmtId="0" fontId="18" fillId="0" borderId="0" xfId="0" applyFont="1" applyAlignment="1">
      <alignment horizontal="center"/>
    </xf>
    <xf numFmtId="170" fontId="13" fillId="34" borderId="13" xfId="45" applyFont="1" applyFill="1" applyBorder="1" applyAlignment="1">
      <alignment/>
    </xf>
    <xf numFmtId="0" fontId="1" fillId="33" borderId="14" xfId="0" applyFont="1" applyFill="1" applyBorder="1" applyAlignment="1">
      <alignment horizontal="center" vertical="center" wrapText="1"/>
    </xf>
    <xf numFmtId="0" fontId="1" fillId="33" borderId="15" xfId="0" applyFont="1" applyFill="1" applyBorder="1" applyAlignment="1">
      <alignment horizontal="center" vertical="center" wrapText="1"/>
    </xf>
    <xf numFmtId="0" fontId="1" fillId="33" borderId="16" xfId="0" applyFont="1" applyFill="1" applyBorder="1" applyAlignment="1">
      <alignment horizontal="center" vertical="center" wrapText="1"/>
    </xf>
    <xf numFmtId="170" fontId="13" fillId="0" borderId="10" xfId="45" applyFont="1" applyBorder="1" applyAlignment="1">
      <alignment/>
    </xf>
    <xf numFmtId="0" fontId="1" fillId="0" borderId="11" xfId="0" applyFont="1" applyFill="1" applyBorder="1" applyAlignment="1">
      <alignment horizontal="center" vertical="center" wrapText="1"/>
    </xf>
    <xf numFmtId="0" fontId="1" fillId="0" borderId="11" xfId="0" applyFont="1" applyFill="1" applyBorder="1" applyAlignment="1">
      <alignment horizontal="left"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19" fillId="0" borderId="10" xfId="0" applyFont="1" applyBorder="1" applyAlignment="1">
      <alignment horizontal="center" vertical="center" wrapText="1"/>
    </xf>
    <xf numFmtId="171" fontId="2" fillId="0" borderId="10" xfId="60" applyFont="1" applyBorder="1" applyAlignment="1">
      <alignment horizontal="right" vertical="center" wrapText="1"/>
    </xf>
    <xf numFmtId="170" fontId="2" fillId="0" borderId="10" xfId="45" applyFont="1" applyBorder="1" applyAlignment="1">
      <alignment horizontal="right" vertical="center" wrapText="1"/>
    </xf>
    <xf numFmtId="170" fontId="56" fillId="0" borderId="10" xfId="45" applyFont="1" applyBorder="1" applyAlignment="1">
      <alignment horizontal="right" vertical="center" wrapText="1"/>
    </xf>
    <xf numFmtId="171" fontId="2" fillId="0" borderId="10" xfId="60" applyFont="1" applyBorder="1" applyAlignment="1">
      <alignment horizontal="right" vertical="center"/>
    </xf>
    <xf numFmtId="0" fontId="2" fillId="0" borderId="10" xfId="0" applyFont="1" applyBorder="1" applyAlignment="1">
      <alignment horizontal="left" vertical="center" wrapText="1"/>
    </xf>
    <xf numFmtId="0" fontId="2" fillId="0" borderId="12" xfId="0" applyFont="1" applyBorder="1" applyAlignment="1">
      <alignment horizontal="center" vertical="center" wrapText="1"/>
    </xf>
    <xf numFmtId="0" fontId="2" fillId="0" borderId="12" xfId="0" applyFont="1" applyBorder="1" applyAlignment="1">
      <alignment vertical="center" wrapText="1"/>
    </xf>
    <xf numFmtId="171" fontId="2" fillId="0" borderId="12" xfId="60" applyFont="1" applyBorder="1" applyAlignment="1">
      <alignment horizontal="right" vertical="center"/>
    </xf>
    <xf numFmtId="171" fontId="2" fillId="0" borderId="12" xfId="60" applyFont="1" applyBorder="1" applyAlignment="1">
      <alignment horizontal="right" vertical="center" wrapText="1"/>
    </xf>
    <xf numFmtId="170" fontId="2" fillId="0" borderId="12" xfId="45" applyFont="1" applyBorder="1" applyAlignment="1">
      <alignment horizontal="right" vertical="center" wrapText="1"/>
    </xf>
    <xf numFmtId="0" fontId="3" fillId="0" borderId="0" xfId="0" applyFont="1" applyAlignment="1">
      <alignment wrapText="1"/>
    </xf>
    <xf numFmtId="170" fontId="11" fillId="35" borderId="10" xfId="45" applyFont="1" applyFill="1" applyBorder="1" applyAlignment="1">
      <alignment horizontal="center" vertical="center"/>
    </xf>
    <xf numFmtId="0" fontId="11" fillId="35" borderId="10" xfId="0" applyFont="1" applyFill="1" applyBorder="1" applyAlignment="1">
      <alignment horizontal="right" vertical="center" wrapText="1"/>
    </xf>
    <xf numFmtId="0" fontId="17" fillId="0" borderId="0" xfId="0" applyFont="1" applyAlignment="1">
      <alignment horizontal="left" vertical="top" wrapText="1"/>
    </xf>
    <xf numFmtId="0" fontId="17" fillId="0" borderId="0" xfId="0" applyFont="1" applyAlignment="1">
      <alignment horizontal="center" vertical="top" wrapText="1"/>
    </xf>
    <xf numFmtId="0" fontId="14" fillId="0" borderId="0" xfId="0" applyFont="1" applyAlignment="1">
      <alignment horizontal="center" vertical="center"/>
    </xf>
    <xf numFmtId="0" fontId="11" fillId="35" borderId="10" xfId="0" applyFont="1" applyFill="1" applyBorder="1" applyAlignment="1">
      <alignment horizontal="center" vertical="center"/>
    </xf>
    <xf numFmtId="0" fontId="7" fillId="0" borderId="17" xfId="0" applyFont="1" applyBorder="1" applyAlignment="1">
      <alignment horizontal="center" wrapText="1"/>
    </xf>
    <xf numFmtId="0" fontId="14" fillId="0" borderId="0" xfId="0" applyFont="1" applyAlignment="1">
      <alignment horizontal="center"/>
    </xf>
    <xf numFmtId="0" fontId="15" fillId="0" borderId="0" xfId="0" applyFont="1" applyBorder="1" applyAlignment="1">
      <alignment horizontal="left" vertical="center" wrapText="1"/>
    </xf>
    <xf numFmtId="0" fontId="18" fillId="0" borderId="10" xfId="0" applyFont="1" applyBorder="1" applyAlignment="1">
      <alignment horizontal="left" vertical="center" wrapText="1"/>
    </xf>
    <xf numFmtId="170" fontId="11" fillId="0" borderId="10" xfId="0" applyNumberFormat="1" applyFont="1" applyBorder="1" applyAlignment="1">
      <alignment horizontal="center" vertical="center" wrapText="1"/>
    </xf>
    <xf numFmtId="0" fontId="11" fillId="0" borderId="10" xfId="0" applyFont="1" applyBorder="1" applyAlignment="1">
      <alignment horizontal="center" vertical="center" wrapText="1"/>
    </xf>
    <xf numFmtId="0" fontId="11" fillId="35" borderId="10" xfId="0" applyFont="1" applyFill="1" applyBorder="1" applyAlignment="1">
      <alignment horizontal="center" vertical="center" wrapText="1"/>
    </xf>
    <xf numFmtId="0" fontId="55" fillId="0" borderId="0" xfId="0" applyFont="1" applyBorder="1" applyAlignment="1">
      <alignment horizontal="right" wrapText="1"/>
    </xf>
    <xf numFmtId="0" fontId="13" fillId="0" borderId="0" xfId="0" applyFont="1" applyAlignment="1">
      <alignment horizontal="center" vertical="top" wrapText="1"/>
    </xf>
    <xf numFmtId="0" fontId="13" fillId="34" borderId="18" xfId="0" applyFont="1" applyFill="1" applyBorder="1" applyAlignment="1">
      <alignment horizontal="right"/>
    </xf>
    <xf numFmtId="0" fontId="13" fillId="34" borderId="19" xfId="0" applyFont="1" applyFill="1" applyBorder="1" applyAlignment="1">
      <alignment horizontal="right"/>
    </xf>
    <xf numFmtId="0" fontId="13" fillId="34" borderId="20" xfId="0" applyFont="1" applyFill="1" applyBorder="1" applyAlignment="1">
      <alignment horizontal="right"/>
    </xf>
    <xf numFmtId="0" fontId="2" fillId="0" borderId="0" xfId="0" applyFont="1" applyAlignment="1">
      <alignment horizontal="left" vertical="center" wrapText="1"/>
    </xf>
    <xf numFmtId="0" fontId="13" fillId="0" borderId="10" xfId="0" applyFont="1" applyBorder="1" applyAlignment="1">
      <alignment horizontal="right" vertical="center" wrapText="1"/>
    </xf>
    <xf numFmtId="0" fontId="13" fillId="0" borderId="10" xfId="0" applyFont="1" applyBorder="1" applyAlignment="1">
      <alignment horizontal="right"/>
    </xf>
    <xf numFmtId="0" fontId="10" fillId="0" borderId="0" xfId="0" applyFont="1" applyFill="1" applyAlignment="1">
      <alignment horizontal="center"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1590675</xdr:colOff>
      <xdr:row>3</xdr:row>
      <xdr:rowOff>133350</xdr:rowOff>
    </xdr:to>
    <xdr:pic>
      <xdr:nvPicPr>
        <xdr:cNvPr id="1" name="Imagem 2" descr="Logo DMPROJ"/>
        <xdr:cNvPicPr preferRelativeResize="1">
          <a:picLocks noChangeAspect="1"/>
        </xdr:cNvPicPr>
      </xdr:nvPicPr>
      <xdr:blipFill>
        <a:blip r:embed="rId1"/>
        <a:stretch>
          <a:fillRect/>
        </a:stretch>
      </xdr:blipFill>
      <xdr:spPr>
        <a:xfrm>
          <a:off x="0" y="0"/>
          <a:ext cx="3324225" cy="619125"/>
        </a:xfrm>
        <a:prstGeom prst="rect">
          <a:avLst/>
        </a:prstGeom>
        <a:noFill/>
        <a:ln w="9525" cmpd="sng">
          <a:noFill/>
        </a:ln>
      </xdr:spPr>
    </xdr:pic>
    <xdr:clientData/>
  </xdr:twoCellAnchor>
  <xdr:twoCellAnchor>
    <xdr:from>
      <xdr:col>0</xdr:col>
      <xdr:colOff>0</xdr:colOff>
      <xdr:row>17</xdr:row>
      <xdr:rowOff>19050</xdr:rowOff>
    </xdr:from>
    <xdr:to>
      <xdr:col>3</xdr:col>
      <xdr:colOff>1419225</xdr:colOff>
      <xdr:row>19</xdr:row>
      <xdr:rowOff>66675</xdr:rowOff>
    </xdr:to>
    <xdr:pic>
      <xdr:nvPicPr>
        <xdr:cNvPr id="2" name="Imagem 2" descr="Logo DMPROJ"/>
        <xdr:cNvPicPr preferRelativeResize="1">
          <a:picLocks noChangeAspect="1"/>
        </xdr:cNvPicPr>
      </xdr:nvPicPr>
      <xdr:blipFill>
        <a:blip r:embed="rId1"/>
        <a:stretch>
          <a:fillRect/>
        </a:stretch>
      </xdr:blipFill>
      <xdr:spPr>
        <a:xfrm>
          <a:off x="0" y="4867275"/>
          <a:ext cx="3152775" cy="781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0</xdr:col>
      <xdr:colOff>2962275</xdr:colOff>
      <xdr:row>0</xdr:row>
      <xdr:rowOff>657225</xdr:rowOff>
    </xdr:to>
    <xdr:pic>
      <xdr:nvPicPr>
        <xdr:cNvPr id="1" name="Imagem 1"/>
        <xdr:cNvPicPr preferRelativeResize="1">
          <a:picLocks noChangeAspect="1"/>
        </xdr:cNvPicPr>
      </xdr:nvPicPr>
      <xdr:blipFill>
        <a:blip r:embed="rId1"/>
        <a:stretch>
          <a:fillRect/>
        </a:stretch>
      </xdr:blipFill>
      <xdr:spPr>
        <a:xfrm>
          <a:off x="47625" y="47625"/>
          <a:ext cx="2914650"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5:Q57"/>
  <sheetViews>
    <sheetView view="pageBreakPreview" zoomScale="96" zoomScaleSheetLayoutView="96" zoomScalePageLayoutView="145" workbookViewId="0" topLeftCell="A34">
      <selection activeCell="A16" sqref="A16:IV16"/>
    </sheetView>
  </sheetViews>
  <sheetFormatPr defaultColWidth="9.140625" defaultRowHeight="12.75"/>
  <cols>
    <col min="1" max="1" width="5.57421875" style="0" customWidth="1"/>
    <col min="2" max="2" width="6.140625" style="0" customWidth="1"/>
    <col min="3" max="3" width="14.28125" style="0" customWidth="1"/>
    <col min="4" max="4" width="56.28125" style="0" bestFit="1" customWidth="1"/>
    <col min="5" max="5" width="5.140625" style="1" customWidth="1"/>
    <col min="6" max="6" width="11.7109375" style="0" customWidth="1"/>
    <col min="7" max="7" width="9.7109375" style="0" customWidth="1"/>
    <col min="8" max="8" width="11.28125" style="0" customWidth="1"/>
    <col min="9" max="9" width="11.00390625" style="0" customWidth="1"/>
    <col min="10" max="10" width="15.7109375" style="0" customWidth="1"/>
    <col min="11" max="11" width="14.28125" style="0" customWidth="1"/>
    <col min="13" max="13" width="0" style="0" hidden="1" customWidth="1"/>
    <col min="15" max="15" width="6.140625" style="0" hidden="1" customWidth="1"/>
    <col min="16" max="16" width="6.8515625" style="0" hidden="1" customWidth="1"/>
    <col min="17" max="17" width="4.00390625" style="0" hidden="1" customWidth="1"/>
  </cols>
  <sheetData>
    <row r="5" spans="1:11" ht="20.25">
      <c r="A5" s="96" t="s">
        <v>97</v>
      </c>
      <c r="B5" s="96"/>
      <c r="C5" s="96"/>
      <c r="D5" s="96"/>
      <c r="E5" s="96"/>
      <c r="F5" s="96"/>
      <c r="G5" s="96"/>
      <c r="H5" s="96"/>
      <c r="I5" s="96"/>
      <c r="J5" s="96"/>
      <c r="K5" s="96"/>
    </row>
    <row r="6" spans="1:11" ht="12.75">
      <c r="A6" s="56"/>
      <c r="B6" s="56"/>
      <c r="C6" s="56"/>
      <c r="D6" s="56"/>
      <c r="E6" s="60"/>
      <c r="F6" s="56"/>
      <c r="G6" s="56"/>
      <c r="H6" s="56"/>
      <c r="I6" s="56"/>
      <c r="J6" s="56"/>
      <c r="K6" s="56"/>
    </row>
    <row r="7" spans="1:11" ht="18">
      <c r="A7" s="65" t="s">
        <v>73</v>
      </c>
      <c r="B7" s="66"/>
      <c r="C7" s="66"/>
      <c r="D7" s="66"/>
      <c r="E7" s="67"/>
      <c r="F7" s="66"/>
      <c r="G7" s="66"/>
      <c r="H7" s="66"/>
      <c r="I7" s="56"/>
      <c r="J7" s="56"/>
      <c r="K7" s="56"/>
    </row>
    <row r="8" spans="1:11" ht="49.5" customHeight="1">
      <c r="A8" s="94" t="s">
        <v>76</v>
      </c>
      <c r="B8" s="94"/>
      <c r="C8" s="94"/>
      <c r="D8" s="94"/>
      <c r="E8" s="94"/>
      <c r="F8" s="94"/>
      <c r="G8" s="94"/>
      <c r="H8" s="94"/>
      <c r="I8" s="94"/>
      <c r="J8" s="101" t="s">
        <v>68</v>
      </c>
      <c r="K8" s="101"/>
    </row>
    <row r="9" spans="1:11" ht="96" customHeight="1">
      <c r="A9" s="98" t="s">
        <v>102</v>
      </c>
      <c r="B9" s="98"/>
      <c r="C9" s="98"/>
      <c r="D9" s="98"/>
      <c r="E9" s="98"/>
      <c r="F9" s="98"/>
      <c r="G9" s="98"/>
      <c r="H9" s="98"/>
      <c r="I9" s="98"/>
      <c r="J9" s="99">
        <f>+J34</f>
        <v>254102.72999999998</v>
      </c>
      <c r="K9" s="100"/>
    </row>
    <row r="10" spans="1:11" ht="18">
      <c r="A10" s="66"/>
      <c r="B10" s="66"/>
      <c r="C10" s="66"/>
      <c r="D10" s="66"/>
      <c r="E10" s="67"/>
      <c r="F10" s="66"/>
      <c r="G10" s="66"/>
      <c r="H10" s="66"/>
      <c r="I10" s="66"/>
      <c r="J10" s="66"/>
      <c r="K10" s="66"/>
    </row>
    <row r="11" spans="1:11" ht="18">
      <c r="A11" s="66"/>
      <c r="B11" s="66"/>
      <c r="C11" s="66"/>
      <c r="D11" s="66"/>
      <c r="E11" s="67"/>
      <c r="F11" s="66"/>
      <c r="G11" s="66"/>
      <c r="H11" s="66"/>
      <c r="I11" s="66"/>
      <c r="J11" s="66"/>
      <c r="K11" s="66"/>
    </row>
    <row r="12" spans="1:11" ht="44.25" customHeight="1">
      <c r="A12" s="66"/>
      <c r="B12" s="66"/>
      <c r="C12" s="66"/>
      <c r="D12" s="66"/>
      <c r="E12" s="90" t="s">
        <v>103</v>
      </c>
      <c r="F12" s="90"/>
      <c r="G12" s="90"/>
      <c r="H12" s="90"/>
      <c r="I12" s="90"/>
      <c r="J12" s="89">
        <f>+J9</f>
        <v>254102.72999999998</v>
      </c>
      <c r="K12" s="89"/>
    </row>
    <row r="13" ht="12.75">
      <c r="K13" s="6"/>
    </row>
    <row r="17" ht="3" customHeight="1"/>
    <row r="18" ht="35.25" customHeight="1"/>
    <row r="19" ht="22.5" customHeight="1"/>
    <row r="20" spans="1:13" ht="21" customHeight="1">
      <c r="A20" s="93" t="s">
        <v>97</v>
      </c>
      <c r="B20" s="93"/>
      <c r="C20" s="93"/>
      <c r="D20" s="93"/>
      <c r="E20" s="93"/>
      <c r="F20" s="93"/>
      <c r="G20" s="93"/>
      <c r="H20" s="93"/>
      <c r="I20" s="93"/>
      <c r="J20" s="93"/>
      <c r="K20" s="93"/>
      <c r="L20" s="56"/>
      <c r="M20" s="56"/>
    </row>
    <row r="21" spans="1:13" ht="46.5" customHeight="1">
      <c r="A21" s="97" t="s">
        <v>100</v>
      </c>
      <c r="B21" s="97"/>
      <c r="C21" s="97"/>
      <c r="D21" s="97"/>
      <c r="E21" s="97"/>
      <c r="F21" s="97"/>
      <c r="G21" s="97"/>
      <c r="H21" s="97"/>
      <c r="I21" s="97"/>
      <c r="J21" s="97"/>
      <c r="K21" s="97"/>
      <c r="L21" s="56"/>
      <c r="M21" s="56"/>
    </row>
    <row r="22" spans="1:13" ht="6.75" customHeight="1">
      <c r="A22" s="57"/>
      <c r="B22" s="57"/>
      <c r="C22" s="57"/>
      <c r="D22" s="57"/>
      <c r="E22" s="57"/>
      <c r="F22" s="57"/>
      <c r="G22" s="57"/>
      <c r="H22" s="57"/>
      <c r="I22" s="57"/>
      <c r="J22" s="57"/>
      <c r="K22" s="57"/>
      <c r="L22" s="56"/>
      <c r="M22" s="56"/>
    </row>
    <row r="23" spans="1:13" ht="15.75">
      <c r="A23" s="57"/>
      <c r="B23" s="57"/>
      <c r="C23" s="57"/>
      <c r="D23" s="57"/>
      <c r="E23" s="57"/>
      <c r="F23" s="57"/>
      <c r="G23" s="57"/>
      <c r="H23" s="57"/>
      <c r="I23" s="102" t="s">
        <v>74</v>
      </c>
      <c r="J23" s="102"/>
      <c r="K23" s="58">
        <v>0.2598</v>
      </c>
      <c r="L23" s="56"/>
      <c r="M23" s="56"/>
    </row>
    <row r="24" spans="1:13" ht="15.75">
      <c r="A24" s="59"/>
      <c r="B24" s="59"/>
      <c r="C24" s="59"/>
      <c r="D24" s="60"/>
      <c r="E24" s="60"/>
      <c r="F24" s="60"/>
      <c r="G24" s="60"/>
      <c r="H24" s="56"/>
      <c r="I24" s="56"/>
      <c r="J24" s="61" t="s">
        <v>75</v>
      </c>
      <c r="K24" s="62">
        <v>0.2098</v>
      </c>
      <c r="L24" s="56"/>
      <c r="M24" s="56"/>
    </row>
    <row r="25" spans="1:13" ht="6" customHeight="1" thickBot="1">
      <c r="A25" s="59"/>
      <c r="B25" s="59"/>
      <c r="C25" s="59"/>
      <c r="D25" s="60"/>
      <c r="E25" s="60"/>
      <c r="F25" s="60"/>
      <c r="G25" s="60"/>
      <c r="H25" s="56"/>
      <c r="I25" s="56"/>
      <c r="J25" s="61"/>
      <c r="K25" s="62"/>
      <c r="L25" s="56"/>
      <c r="M25" s="56"/>
    </row>
    <row r="26" spans="1:16" ht="52.5" customHeight="1" thickBot="1">
      <c r="A26" s="69" t="s">
        <v>14</v>
      </c>
      <c r="B26" s="70" t="s">
        <v>18</v>
      </c>
      <c r="C26" s="70" t="s">
        <v>94</v>
      </c>
      <c r="D26" s="70" t="s">
        <v>5</v>
      </c>
      <c r="E26" s="70" t="s">
        <v>19</v>
      </c>
      <c r="F26" s="70" t="s">
        <v>66</v>
      </c>
      <c r="G26" s="70" t="s">
        <v>67</v>
      </c>
      <c r="H26" s="70" t="s">
        <v>65</v>
      </c>
      <c r="I26" s="70" t="s">
        <v>53</v>
      </c>
      <c r="J26" s="70" t="s">
        <v>68</v>
      </c>
      <c r="K26" s="71" t="s">
        <v>69</v>
      </c>
      <c r="L26" s="56"/>
      <c r="M26" s="37" t="s">
        <v>64</v>
      </c>
      <c r="N26" s="34"/>
      <c r="O26" s="37" t="s">
        <v>63</v>
      </c>
      <c r="P26" s="34"/>
    </row>
    <row r="27" spans="1:17" s="15" customFormat="1" ht="28.5" customHeight="1">
      <c r="A27" s="73"/>
      <c r="B27" s="73"/>
      <c r="C27" s="73"/>
      <c r="D27" s="74" t="s">
        <v>72</v>
      </c>
      <c r="E27" s="73"/>
      <c r="F27" s="73"/>
      <c r="G27" s="73"/>
      <c r="H27" s="73"/>
      <c r="I27" s="73"/>
      <c r="J27" s="73"/>
      <c r="K27" s="73"/>
      <c r="L27" s="63"/>
      <c r="M27" s="35" t="s">
        <v>61</v>
      </c>
      <c r="N27" s="36"/>
      <c r="O27" s="35" t="s">
        <v>61</v>
      </c>
      <c r="P27" s="35" t="s">
        <v>62</v>
      </c>
      <c r="Q27" s="32"/>
    </row>
    <row r="28" spans="1:17" ht="30.75" customHeight="1">
      <c r="A28" s="75" t="s">
        <v>0</v>
      </c>
      <c r="B28" s="75">
        <v>72178</v>
      </c>
      <c r="C28" s="52" t="s">
        <v>95</v>
      </c>
      <c r="D28" s="76" t="s">
        <v>60</v>
      </c>
      <c r="E28" s="77" t="s">
        <v>20</v>
      </c>
      <c r="F28" s="78">
        <v>550</v>
      </c>
      <c r="G28" s="78">
        <v>150</v>
      </c>
      <c r="H28" s="79">
        <f>'Anexo II - CCU'!B5</f>
        <v>20.96</v>
      </c>
      <c r="I28" s="80">
        <f>ROUND(H28*(1+$K$23),2)</f>
        <v>26.41</v>
      </c>
      <c r="J28" s="79">
        <f aca="true" t="shared" si="0" ref="J28:J33">ROUND(F28*I28,2)</f>
        <v>14525.5</v>
      </c>
      <c r="K28" s="79">
        <f aca="true" t="shared" si="1" ref="K28:K33">ROUND(G28*I28,2)</f>
        <v>3961.5</v>
      </c>
      <c r="L28" s="56"/>
      <c r="M28" s="64">
        <f aca="true" t="shared" si="2" ref="M28:M33">0.75*F28</f>
        <v>412.5</v>
      </c>
      <c r="N28" s="33"/>
      <c r="O28" s="33">
        <f aca="true" t="shared" si="3" ref="O28:O33">0.25*G28</f>
        <v>37.5</v>
      </c>
      <c r="P28" s="38">
        <f aca="true" t="shared" si="4" ref="P28:P33">G28-Q28</f>
        <v>140</v>
      </c>
      <c r="Q28" s="39">
        <v>10</v>
      </c>
    </row>
    <row r="29" spans="1:17" ht="46.5" customHeight="1">
      <c r="A29" s="52" t="s">
        <v>1</v>
      </c>
      <c r="B29" s="52" t="s">
        <v>15</v>
      </c>
      <c r="C29" s="52" t="s">
        <v>96</v>
      </c>
      <c r="D29" s="76" t="s">
        <v>59</v>
      </c>
      <c r="E29" s="75" t="s">
        <v>20</v>
      </c>
      <c r="F29" s="81">
        <v>570</v>
      </c>
      <c r="G29" s="78">
        <v>20</v>
      </c>
      <c r="H29" s="79">
        <f>'Anexo II - CCU'!B10</f>
        <v>152.28</v>
      </c>
      <c r="I29" s="79">
        <f>ROUND(H29*(1+$K$24),2)</f>
        <v>184.23</v>
      </c>
      <c r="J29" s="79">
        <f t="shared" si="0"/>
        <v>105011.1</v>
      </c>
      <c r="K29" s="79">
        <f t="shared" si="1"/>
        <v>3684.6</v>
      </c>
      <c r="L29" s="56"/>
      <c r="M29" s="64">
        <f t="shared" si="2"/>
        <v>427.5</v>
      </c>
      <c r="N29" s="33"/>
      <c r="O29" s="33">
        <f t="shared" si="3"/>
        <v>5</v>
      </c>
      <c r="P29" s="38">
        <f t="shared" si="4"/>
        <v>10</v>
      </c>
      <c r="Q29" s="39">
        <v>10</v>
      </c>
    </row>
    <row r="30" spans="1:17" ht="63.75" customHeight="1">
      <c r="A30" s="52" t="s">
        <v>2</v>
      </c>
      <c r="B30" s="75" t="s">
        <v>16</v>
      </c>
      <c r="C30" s="52" t="s">
        <v>96</v>
      </c>
      <c r="D30" s="76" t="s">
        <v>55</v>
      </c>
      <c r="E30" s="75" t="s">
        <v>20</v>
      </c>
      <c r="F30" s="81">
        <v>320</v>
      </c>
      <c r="G30" s="78">
        <v>40</v>
      </c>
      <c r="H30" s="79">
        <f>'Anexo II - CCU'!B22</f>
        <v>147.51307189542484</v>
      </c>
      <c r="I30" s="79">
        <f>ROUND(H30*(1+$K$24),2)</f>
        <v>178.46</v>
      </c>
      <c r="J30" s="79">
        <f t="shared" si="0"/>
        <v>57107.2</v>
      </c>
      <c r="K30" s="79">
        <f t="shared" si="1"/>
        <v>7138.4</v>
      </c>
      <c r="L30" s="56"/>
      <c r="M30" s="64">
        <f t="shared" si="2"/>
        <v>240</v>
      </c>
      <c r="N30" s="33"/>
      <c r="O30" s="33">
        <f t="shared" si="3"/>
        <v>10</v>
      </c>
      <c r="P30" s="38">
        <f t="shared" si="4"/>
        <v>30</v>
      </c>
      <c r="Q30" s="39">
        <v>10</v>
      </c>
    </row>
    <row r="31" spans="1:17" ht="60" customHeight="1">
      <c r="A31" s="75" t="s">
        <v>3</v>
      </c>
      <c r="B31" s="75" t="s">
        <v>22</v>
      </c>
      <c r="C31" s="52" t="s">
        <v>96</v>
      </c>
      <c r="D31" s="82" t="s">
        <v>56</v>
      </c>
      <c r="E31" s="75" t="s">
        <v>20</v>
      </c>
      <c r="F31" s="78">
        <v>60</v>
      </c>
      <c r="G31" s="78">
        <v>20</v>
      </c>
      <c r="H31" s="79">
        <f>'Anexo II - CCU'!B31</f>
        <v>233.32407407407408</v>
      </c>
      <c r="I31" s="79">
        <f>ROUND(H31*(1+$K$24),2)</f>
        <v>282.28</v>
      </c>
      <c r="J31" s="79">
        <f t="shared" si="0"/>
        <v>16936.8</v>
      </c>
      <c r="K31" s="79">
        <f t="shared" si="1"/>
        <v>5645.6</v>
      </c>
      <c r="L31" s="56"/>
      <c r="M31" s="64">
        <f t="shared" si="2"/>
        <v>45</v>
      </c>
      <c r="N31" s="33"/>
      <c r="O31" s="33">
        <f t="shared" si="3"/>
        <v>5</v>
      </c>
      <c r="P31" s="38">
        <f t="shared" si="4"/>
        <v>18</v>
      </c>
      <c r="Q31" s="39">
        <v>2</v>
      </c>
    </row>
    <row r="32" spans="1:17" ht="50.25" customHeight="1">
      <c r="A32" s="52" t="s">
        <v>7</v>
      </c>
      <c r="B32" s="75" t="s">
        <v>17</v>
      </c>
      <c r="C32" s="52" t="s">
        <v>96</v>
      </c>
      <c r="D32" s="76" t="s">
        <v>57</v>
      </c>
      <c r="E32" s="75" t="s">
        <v>20</v>
      </c>
      <c r="F32" s="81">
        <v>113</v>
      </c>
      <c r="G32" s="78">
        <v>2</v>
      </c>
      <c r="H32" s="79">
        <f>'Anexo II - CCU'!B40</f>
        <v>399.75219683655536</v>
      </c>
      <c r="I32" s="79">
        <f>ROUND(H32*(1+$K$24),2)</f>
        <v>483.62</v>
      </c>
      <c r="J32" s="79">
        <f t="shared" si="0"/>
        <v>54649.06</v>
      </c>
      <c r="K32" s="79">
        <f t="shared" si="1"/>
        <v>967.24</v>
      </c>
      <c r="L32" s="56"/>
      <c r="M32" s="64">
        <f t="shared" si="2"/>
        <v>84.75</v>
      </c>
      <c r="N32" s="33"/>
      <c r="O32" s="33">
        <f t="shared" si="3"/>
        <v>0.5</v>
      </c>
      <c r="P32" s="38">
        <f t="shared" si="4"/>
        <v>-0.5</v>
      </c>
      <c r="Q32" s="39">
        <v>2.5</v>
      </c>
    </row>
    <row r="33" spans="1:17" ht="44.25" customHeight="1" thickBot="1">
      <c r="A33" s="55" t="s">
        <v>4</v>
      </c>
      <c r="B33" s="83" t="s">
        <v>17</v>
      </c>
      <c r="C33" s="55" t="s">
        <v>96</v>
      </c>
      <c r="D33" s="84" t="s">
        <v>58</v>
      </c>
      <c r="E33" s="83" t="s">
        <v>20</v>
      </c>
      <c r="F33" s="85">
        <v>21</v>
      </c>
      <c r="G33" s="86">
        <v>6</v>
      </c>
      <c r="H33" s="87">
        <f>'Anexo II - CCU'!B49</f>
        <v>231.16666666666666</v>
      </c>
      <c r="I33" s="87">
        <f>ROUND(H33*(1+$K$24),2)</f>
        <v>279.67</v>
      </c>
      <c r="J33" s="87">
        <f t="shared" si="0"/>
        <v>5873.07</v>
      </c>
      <c r="K33" s="87">
        <f t="shared" si="1"/>
        <v>1678.02</v>
      </c>
      <c r="L33" s="56"/>
      <c r="M33" s="64">
        <f t="shared" si="2"/>
        <v>15.75</v>
      </c>
      <c r="N33" s="33"/>
      <c r="O33" s="33">
        <f t="shared" si="3"/>
        <v>1.5</v>
      </c>
      <c r="P33" s="38">
        <f t="shared" si="4"/>
        <v>5</v>
      </c>
      <c r="Q33" s="39">
        <v>1</v>
      </c>
    </row>
    <row r="34" spans="1:13" ht="16.5" thickBot="1">
      <c r="A34" s="104" t="s">
        <v>99</v>
      </c>
      <c r="B34" s="105"/>
      <c r="C34" s="105"/>
      <c r="D34" s="105"/>
      <c r="E34" s="105"/>
      <c r="F34" s="105"/>
      <c r="G34" s="105"/>
      <c r="H34" s="105"/>
      <c r="I34" s="106"/>
      <c r="J34" s="68">
        <f>SUM(J28:J33)</f>
        <v>254102.72999999998</v>
      </c>
      <c r="K34" s="68">
        <f>SUM(K28:K33)</f>
        <v>23075.36</v>
      </c>
      <c r="L34" s="56"/>
      <c r="M34" s="56"/>
    </row>
    <row r="35" spans="1:13" ht="13.5" hidden="1">
      <c r="A35" s="53"/>
      <c r="B35" s="53"/>
      <c r="C35" s="53"/>
      <c r="D35" s="54" t="s">
        <v>54</v>
      </c>
      <c r="E35" s="53"/>
      <c r="F35" s="53"/>
      <c r="G35" s="53"/>
      <c r="H35" s="53"/>
      <c r="I35" s="27" t="s">
        <v>6</v>
      </c>
      <c r="J35" s="53"/>
      <c r="K35" s="53"/>
      <c r="L35" s="56"/>
      <c r="M35" s="56"/>
    </row>
    <row r="36" spans="1:13" ht="27" hidden="1">
      <c r="A36" s="16" t="s">
        <v>0</v>
      </c>
      <c r="B36" s="16">
        <v>72178</v>
      </c>
      <c r="C36" s="16"/>
      <c r="D36" s="17" t="s">
        <v>60</v>
      </c>
      <c r="E36" s="18" t="s">
        <v>20</v>
      </c>
      <c r="F36" s="19">
        <v>150</v>
      </c>
      <c r="G36" s="19">
        <v>10</v>
      </c>
      <c r="H36" s="20">
        <f aca="true" t="shared" si="5" ref="H36:H41">H28</f>
        <v>20.96</v>
      </c>
      <c r="I36" s="27" t="s">
        <v>6</v>
      </c>
      <c r="J36" s="20" t="e">
        <f aca="true" t="shared" si="6" ref="J36:J41">ROUND(F36*I36,2)</f>
        <v>#VALUE!</v>
      </c>
      <c r="K36" s="20" t="e">
        <f aca="true" t="shared" si="7" ref="K36:K41">ROUND(G36*I36,2)</f>
        <v>#VALUE!</v>
      </c>
      <c r="L36" s="56"/>
      <c r="M36" s="56"/>
    </row>
    <row r="37" spans="1:13" ht="40.5" hidden="1">
      <c r="A37" s="21" t="s">
        <v>1</v>
      </c>
      <c r="B37" s="21" t="s">
        <v>15</v>
      </c>
      <c r="C37" s="21"/>
      <c r="D37" s="22" t="s">
        <v>59</v>
      </c>
      <c r="E37" s="16" t="s">
        <v>20</v>
      </c>
      <c r="F37" s="23">
        <v>100</v>
      </c>
      <c r="G37" s="19">
        <v>10</v>
      </c>
      <c r="H37" s="20">
        <f t="shared" si="5"/>
        <v>152.28</v>
      </c>
      <c r="I37" s="27" t="s">
        <v>6</v>
      </c>
      <c r="J37" s="20" t="e">
        <f t="shared" si="6"/>
        <v>#VALUE!</v>
      </c>
      <c r="K37" s="20" t="e">
        <f t="shared" si="7"/>
        <v>#VALUE!</v>
      </c>
      <c r="L37" s="56"/>
      <c r="M37" s="56"/>
    </row>
    <row r="38" spans="1:13" ht="40.5" hidden="1">
      <c r="A38" s="21" t="s">
        <v>2</v>
      </c>
      <c r="B38" s="16" t="s">
        <v>16</v>
      </c>
      <c r="C38" s="16"/>
      <c r="D38" s="22" t="s">
        <v>55</v>
      </c>
      <c r="E38" s="16" t="s">
        <v>20</v>
      </c>
      <c r="F38" s="23">
        <v>50</v>
      </c>
      <c r="G38" s="19">
        <v>10</v>
      </c>
      <c r="H38" s="20">
        <f t="shared" si="5"/>
        <v>147.51307189542484</v>
      </c>
      <c r="I38" s="27" t="s">
        <v>6</v>
      </c>
      <c r="J38" s="20" t="e">
        <f t="shared" si="6"/>
        <v>#VALUE!</v>
      </c>
      <c r="K38" s="20" t="e">
        <f t="shared" si="7"/>
        <v>#VALUE!</v>
      </c>
      <c r="L38" s="56"/>
      <c r="M38" s="56"/>
    </row>
    <row r="39" spans="1:13" ht="40.5" hidden="1">
      <c r="A39" s="16" t="s">
        <v>3</v>
      </c>
      <c r="B39" s="16" t="s">
        <v>22</v>
      </c>
      <c r="C39" s="16"/>
      <c r="D39" s="24" t="s">
        <v>56</v>
      </c>
      <c r="E39" s="16" t="s">
        <v>20</v>
      </c>
      <c r="F39" s="19">
        <v>15</v>
      </c>
      <c r="G39" s="19">
        <v>2</v>
      </c>
      <c r="H39" s="20">
        <f t="shared" si="5"/>
        <v>233.32407407407408</v>
      </c>
      <c r="I39" s="27" t="s">
        <v>6</v>
      </c>
      <c r="J39" s="20" t="e">
        <f t="shared" si="6"/>
        <v>#VALUE!</v>
      </c>
      <c r="K39" s="20" t="e">
        <f t="shared" si="7"/>
        <v>#VALUE!</v>
      </c>
      <c r="L39" s="56"/>
      <c r="M39" s="56"/>
    </row>
    <row r="40" spans="1:13" ht="40.5" hidden="1">
      <c r="A40" s="21" t="s">
        <v>7</v>
      </c>
      <c r="B40" s="16" t="s">
        <v>17</v>
      </c>
      <c r="C40" s="16"/>
      <c r="D40" s="22" t="s">
        <v>57</v>
      </c>
      <c r="E40" s="16" t="s">
        <v>20</v>
      </c>
      <c r="F40" s="23">
        <v>25</v>
      </c>
      <c r="G40" s="19">
        <v>2.5</v>
      </c>
      <c r="H40" s="20">
        <f t="shared" si="5"/>
        <v>399.75219683655536</v>
      </c>
      <c r="I40" s="27" t="s">
        <v>6</v>
      </c>
      <c r="J40" s="20" t="e">
        <f t="shared" si="6"/>
        <v>#VALUE!</v>
      </c>
      <c r="K40" s="20" t="e">
        <f t="shared" si="7"/>
        <v>#VALUE!</v>
      </c>
      <c r="L40" s="56"/>
      <c r="M40" s="56"/>
    </row>
    <row r="41" spans="1:13" ht="40.5" hidden="1">
      <c r="A41" s="21" t="s">
        <v>4</v>
      </c>
      <c r="B41" s="16" t="s">
        <v>17</v>
      </c>
      <c r="C41" s="16"/>
      <c r="D41" s="22" t="s">
        <v>58</v>
      </c>
      <c r="E41" s="16" t="s">
        <v>20</v>
      </c>
      <c r="F41" s="23">
        <v>6</v>
      </c>
      <c r="G41" s="19">
        <v>1</v>
      </c>
      <c r="H41" s="20">
        <f t="shared" si="5"/>
        <v>231.16666666666666</v>
      </c>
      <c r="I41" s="27" t="s">
        <v>6</v>
      </c>
      <c r="J41" s="20" t="e">
        <f t="shared" si="6"/>
        <v>#VALUE!</v>
      </c>
      <c r="K41" s="20" t="e">
        <f t="shared" si="7"/>
        <v>#VALUE!</v>
      </c>
      <c r="L41" s="56"/>
      <c r="M41" s="56"/>
    </row>
    <row r="42" spans="1:13" ht="13.5" hidden="1">
      <c r="A42" s="25"/>
      <c r="B42" s="25"/>
      <c r="C42" s="25"/>
      <c r="D42" s="25"/>
      <c r="E42" s="26"/>
      <c r="F42" s="25"/>
      <c r="G42" s="25"/>
      <c r="H42" s="25"/>
      <c r="I42" s="27" t="s">
        <v>6</v>
      </c>
      <c r="J42" s="28" t="e">
        <f>SUM(J36:J41)</f>
        <v>#VALUE!</v>
      </c>
      <c r="K42" s="28" t="e">
        <f>SUM(K36:K41)</f>
        <v>#VALUE!</v>
      </c>
      <c r="L42" s="56"/>
      <c r="M42" s="56"/>
    </row>
    <row r="43" spans="1:13" ht="6.75" customHeight="1">
      <c r="A43" s="25"/>
      <c r="B43" s="25"/>
      <c r="C43" s="25"/>
      <c r="D43" s="25"/>
      <c r="E43" s="26"/>
      <c r="F43" s="25"/>
      <c r="G43" s="25"/>
      <c r="H43" s="25"/>
      <c r="I43" s="27"/>
      <c r="J43" s="28"/>
      <c r="K43" s="28"/>
      <c r="L43" s="56"/>
      <c r="M43" s="56"/>
    </row>
    <row r="44" spans="1:13" ht="15.75">
      <c r="A44" s="25"/>
      <c r="B44" s="25"/>
      <c r="C44" s="25"/>
      <c r="E44" s="109" t="s">
        <v>81</v>
      </c>
      <c r="F44" s="109"/>
      <c r="G44" s="109"/>
      <c r="H44" s="109"/>
      <c r="I44" s="109"/>
      <c r="J44" s="72">
        <f>J34-J45</f>
        <v>239577.22999999998</v>
      </c>
      <c r="K44" s="72">
        <f>K34-K45</f>
        <v>19113.86</v>
      </c>
      <c r="L44" s="56"/>
      <c r="M44" s="56"/>
    </row>
    <row r="45" spans="1:13" ht="15.75">
      <c r="A45" s="25"/>
      <c r="B45" s="25"/>
      <c r="C45" s="25"/>
      <c r="E45" s="108" t="s">
        <v>80</v>
      </c>
      <c r="F45" s="108"/>
      <c r="G45" s="108"/>
      <c r="H45" s="108"/>
      <c r="I45" s="108"/>
      <c r="J45" s="72">
        <f>J28</f>
        <v>14525.5</v>
      </c>
      <c r="K45" s="72">
        <f>K28</f>
        <v>3961.5</v>
      </c>
      <c r="L45" s="56"/>
      <c r="M45" s="56"/>
    </row>
    <row r="46" spans="1:13" ht="6" customHeight="1">
      <c r="A46" s="31"/>
      <c r="B46" s="29"/>
      <c r="C46" s="29"/>
      <c r="D46" s="30"/>
      <c r="E46" s="95"/>
      <c r="F46" s="95"/>
      <c r="G46" s="95"/>
      <c r="H46" s="40"/>
      <c r="I46" s="27"/>
      <c r="J46" s="28"/>
      <c r="K46" s="28"/>
      <c r="L46" s="56"/>
      <c r="M46" s="56"/>
    </row>
    <row r="47" spans="1:13" ht="12.75">
      <c r="A47" s="43" t="s">
        <v>82</v>
      </c>
      <c r="B47" s="43"/>
      <c r="C47" s="43"/>
      <c r="D47" s="44"/>
      <c r="E47" s="44"/>
      <c r="F47" s="44"/>
      <c r="G47" s="45"/>
      <c r="H47" s="46"/>
      <c r="I47" s="47"/>
      <c r="J47" s="48"/>
      <c r="K47" s="49"/>
      <c r="L47" s="47"/>
      <c r="M47" s="43"/>
    </row>
    <row r="48" spans="1:11" ht="19.5" customHeight="1">
      <c r="A48" s="50" t="s">
        <v>83</v>
      </c>
      <c r="B48" s="107" t="s">
        <v>91</v>
      </c>
      <c r="C48" s="107"/>
      <c r="D48" s="107"/>
      <c r="E48" s="107"/>
      <c r="F48" s="107"/>
      <c r="G48" s="107"/>
      <c r="H48" s="107"/>
      <c r="I48" s="107"/>
      <c r="J48" s="107"/>
      <c r="K48" s="107"/>
    </row>
    <row r="49" spans="1:11" ht="31.5" customHeight="1">
      <c r="A49" s="50" t="s">
        <v>84</v>
      </c>
      <c r="B49" s="107" t="s">
        <v>92</v>
      </c>
      <c r="C49" s="107"/>
      <c r="D49" s="107"/>
      <c r="E49" s="107"/>
      <c r="F49" s="107"/>
      <c r="G49" s="107"/>
      <c r="H49" s="107"/>
      <c r="I49" s="107"/>
      <c r="J49" s="107"/>
      <c r="K49" s="107"/>
    </row>
    <row r="50" spans="1:11" ht="45" customHeight="1">
      <c r="A50" s="50" t="s">
        <v>85</v>
      </c>
      <c r="B50" s="107" t="s">
        <v>89</v>
      </c>
      <c r="C50" s="107"/>
      <c r="D50" s="107"/>
      <c r="E50" s="107"/>
      <c r="F50" s="107"/>
      <c r="G50" s="107"/>
      <c r="H50" s="107"/>
      <c r="I50" s="107"/>
      <c r="J50" s="107"/>
      <c r="K50" s="107"/>
    </row>
    <row r="51" spans="1:11" ht="33" customHeight="1">
      <c r="A51" s="50" t="s">
        <v>86</v>
      </c>
      <c r="B51" s="107" t="s">
        <v>93</v>
      </c>
      <c r="C51" s="107"/>
      <c r="D51" s="107"/>
      <c r="E51" s="107"/>
      <c r="F51" s="107"/>
      <c r="G51" s="107"/>
      <c r="H51" s="107"/>
      <c r="I51" s="107"/>
      <c r="J51" s="107"/>
      <c r="K51" s="107"/>
    </row>
    <row r="52" spans="1:11" ht="31.5" customHeight="1">
      <c r="A52" s="50" t="s">
        <v>87</v>
      </c>
      <c r="B52" s="107" t="s">
        <v>88</v>
      </c>
      <c r="C52" s="107"/>
      <c r="D52" s="107"/>
      <c r="E52" s="107"/>
      <c r="F52" s="107"/>
      <c r="G52" s="107"/>
      <c r="H52" s="107"/>
      <c r="I52" s="107"/>
      <c r="J52" s="107"/>
      <c r="K52" s="107"/>
    </row>
    <row r="53" spans="1:13" ht="12.75">
      <c r="A53" s="50"/>
      <c r="B53" s="50"/>
      <c r="C53" s="50"/>
      <c r="D53" s="51"/>
      <c r="E53" s="51"/>
      <c r="F53" s="51"/>
      <c r="G53" s="51"/>
      <c r="H53" s="51"/>
      <c r="I53" s="51"/>
      <c r="J53" s="51"/>
      <c r="K53" s="51"/>
      <c r="L53" s="51"/>
      <c r="M53" s="51"/>
    </row>
    <row r="54" spans="1:13" ht="15.75">
      <c r="A54" s="91" t="s">
        <v>90</v>
      </c>
      <c r="B54" s="91"/>
      <c r="C54" s="91"/>
      <c r="D54" s="91"/>
      <c r="E54" s="91"/>
      <c r="F54" s="91"/>
      <c r="G54" s="91"/>
      <c r="H54" s="91"/>
      <c r="I54" s="91"/>
      <c r="J54" s="91"/>
      <c r="K54" s="91"/>
      <c r="L54" s="91"/>
      <c r="M54" s="91"/>
    </row>
    <row r="55" spans="1:13" ht="15.75">
      <c r="A55" s="92" t="s">
        <v>101</v>
      </c>
      <c r="B55" s="92"/>
      <c r="C55" s="92"/>
      <c r="D55" s="92"/>
      <c r="E55" s="92"/>
      <c r="F55" s="92"/>
      <c r="G55" s="92"/>
      <c r="H55" s="92"/>
      <c r="I55" s="92"/>
      <c r="J55" s="92"/>
      <c r="K55" s="92"/>
      <c r="L55" s="92"/>
      <c r="M55" s="92"/>
    </row>
    <row r="56" spans="1:13" ht="15.75">
      <c r="A56" s="103" t="s">
        <v>98</v>
      </c>
      <c r="B56" s="92"/>
      <c r="C56" s="92"/>
      <c r="D56" s="92"/>
      <c r="E56" s="92"/>
      <c r="F56" s="92"/>
      <c r="G56" s="92"/>
      <c r="H56" s="92"/>
      <c r="I56" s="92"/>
      <c r="J56" s="92"/>
      <c r="K56" s="92"/>
      <c r="L56" s="92"/>
      <c r="M56" s="92"/>
    </row>
    <row r="57" spans="1:13" ht="12.75">
      <c r="A57" s="56"/>
      <c r="B57" s="56"/>
      <c r="C57" s="56"/>
      <c r="D57" s="56"/>
      <c r="E57" s="60"/>
      <c r="F57" s="56"/>
      <c r="G57" s="56"/>
      <c r="H57" s="56"/>
      <c r="I57" s="56"/>
      <c r="J57" s="56"/>
      <c r="K57" s="56"/>
      <c r="L57" s="56"/>
      <c r="M57" s="56"/>
    </row>
  </sheetData>
  <sheetProtection/>
  <mergeCells count="22">
    <mergeCell ref="A56:M56"/>
    <mergeCell ref="A34:I34"/>
    <mergeCell ref="B48:K48"/>
    <mergeCell ref="B49:K49"/>
    <mergeCell ref="B50:K50"/>
    <mergeCell ref="B51:K51"/>
    <mergeCell ref="B52:K52"/>
    <mergeCell ref="E45:I45"/>
    <mergeCell ref="E44:I44"/>
    <mergeCell ref="A5:K5"/>
    <mergeCell ref="A21:K21"/>
    <mergeCell ref="A9:I9"/>
    <mergeCell ref="J9:K9"/>
    <mergeCell ref="J8:K8"/>
    <mergeCell ref="I23:J23"/>
    <mergeCell ref="J12:K12"/>
    <mergeCell ref="E12:I12"/>
    <mergeCell ref="A54:M54"/>
    <mergeCell ref="A55:M55"/>
    <mergeCell ref="A20:K20"/>
    <mergeCell ref="A8:I8"/>
    <mergeCell ref="E46:G46"/>
  </mergeCells>
  <printOptions horizontalCentered="1"/>
  <pageMargins left="0.9448818897637796" right="0.6692913385826772" top="0.984251968503937" bottom="0.7480314960629921" header="0.31496062992125984" footer="0.31496062992125984"/>
  <pageSetup fitToHeight="0" orientation="landscape" paperSize="9" scale="77" r:id="rId2"/>
  <rowBreaks count="2" manualBreakCount="2">
    <brk id="15" max="10" man="1"/>
    <brk id="42" max="10"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2:C55"/>
  <sheetViews>
    <sheetView tabSelected="1" view="pageBreakPreview" zoomScaleSheetLayoutView="100" zoomScalePageLayoutView="0" workbookViewId="0" topLeftCell="A1">
      <selection activeCell="A9" sqref="A9"/>
    </sheetView>
  </sheetViews>
  <sheetFormatPr defaultColWidth="9.140625" defaultRowHeight="12.75"/>
  <cols>
    <col min="1" max="1" width="86.7109375" style="3" customWidth="1"/>
    <col min="2" max="2" width="10.7109375" style="6" customWidth="1"/>
    <col min="3" max="3" width="9.8515625" style="0" customWidth="1"/>
  </cols>
  <sheetData>
    <row r="1" ht="54.75" customHeight="1"/>
    <row r="2" spans="1:3" ht="38.25" customHeight="1">
      <c r="A2" s="110" t="s">
        <v>108</v>
      </c>
      <c r="B2" s="110"/>
      <c r="C2" s="110"/>
    </row>
    <row r="3" ht="12.75">
      <c r="A3" s="4"/>
    </row>
    <row r="4" spans="1:3" ht="12.75">
      <c r="A4" s="12" t="s">
        <v>8</v>
      </c>
      <c r="B4" s="13"/>
      <c r="C4" s="14"/>
    </row>
    <row r="5" spans="1:3" ht="12.75">
      <c r="A5" s="5" t="s">
        <v>78</v>
      </c>
      <c r="B5" s="41">
        <v>20.96</v>
      </c>
      <c r="C5" s="2" t="s">
        <v>32</v>
      </c>
    </row>
    <row r="6" ht="12.75">
      <c r="A6" s="4"/>
    </row>
    <row r="7" spans="1:3" ht="12.75">
      <c r="A7" s="12" t="s">
        <v>9</v>
      </c>
      <c r="B7" s="13"/>
      <c r="C7" s="14"/>
    </row>
    <row r="8" spans="1:3" ht="12.75">
      <c r="A8" s="5" t="s">
        <v>77</v>
      </c>
      <c r="B8" s="6">
        <v>141</v>
      </c>
      <c r="C8" t="s">
        <v>32</v>
      </c>
    </row>
    <row r="9" spans="1:2" ht="12.75">
      <c r="A9" s="8" t="s">
        <v>21</v>
      </c>
      <c r="B9" s="7">
        <v>1.08</v>
      </c>
    </row>
    <row r="10" spans="1:3" ht="12.75">
      <c r="A10" s="5" t="s">
        <v>23</v>
      </c>
      <c r="B10" s="9">
        <f>ROUND(B8*B9,2)</f>
        <v>152.28</v>
      </c>
      <c r="C10" s="2" t="s">
        <v>32</v>
      </c>
    </row>
    <row r="11" ht="12.75">
      <c r="A11" s="4"/>
    </row>
    <row r="12" spans="1:3" ht="25.5">
      <c r="A12" s="12" t="s">
        <v>24</v>
      </c>
      <c r="B12" s="13"/>
      <c r="C12" s="14"/>
    </row>
    <row r="13" spans="1:3" ht="12.75">
      <c r="A13" s="5" t="s">
        <v>52</v>
      </c>
      <c r="B13" s="42">
        <v>141</v>
      </c>
      <c r="C13" t="s">
        <v>32</v>
      </c>
    </row>
    <row r="14" spans="1:3" ht="12.75">
      <c r="A14" s="5" t="s">
        <v>34</v>
      </c>
      <c r="B14" s="42">
        <v>126.6</v>
      </c>
      <c r="C14" t="s">
        <v>32</v>
      </c>
    </row>
    <row r="15" spans="1:3" ht="12.75">
      <c r="A15" s="5" t="s">
        <v>35</v>
      </c>
      <c r="B15" s="6">
        <v>3.06</v>
      </c>
      <c r="C15" t="s">
        <v>20</v>
      </c>
    </row>
    <row r="16" spans="1:3" ht="12.75">
      <c r="A16" s="5" t="s">
        <v>25</v>
      </c>
      <c r="B16" s="6">
        <v>1.8</v>
      </c>
      <c r="C16" t="s">
        <v>20</v>
      </c>
    </row>
    <row r="17" spans="1:3" ht="12.75">
      <c r="A17" s="5" t="s">
        <v>26</v>
      </c>
      <c r="B17" s="6">
        <v>1.26</v>
      </c>
      <c r="C17" t="s">
        <v>20</v>
      </c>
    </row>
    <row r="18" spans="1:2" ht="12.75">
      <c r="A18" s="8" t="s">
        <v>27</v>
      </c>
      <c r="B18" s="7">
        <v>1.15</v>
      </c>
    </row>
    <row r="19" spans="1:3" ht="12.75">
      <c r="A19" s="5" t="s">
        <v>33</v>
      </c>
      <c r="B19" s="6">
        <f>ROUND(1.8*B18*B13,2)</f>
        <v>291.87</v>
      </c>
      <c r="C19" t="s">
        <v>28</v>
      </c>
    </row>
    <row r="20" spans="1:3" ht="12.75">
      <c r="A20" s="5" t="s">
        <v>30</v>
      </c>
      <c r="B20" s="6">
        <f>ROUND(B17*B14,2)</f>
        <v>159.52</v>
      </c>
      <c r="C20" t="s">
        <v>28</v>
      </c>
    </row>
    <row r="21" spans="1:3" ht="12.75">
      <c r="A21" s="5" t="s">
        <v>29</v>
      </c>
      <c r="B21" s="6">
        <f>B19+B20</f>
        <v>451.39</v>
      </c>
      <c r="C21" t="s">
        <v>28</v>
      </c>
    </row>
    <row r="22" spans="1:3" ht="25.5">
      <c r="A22" s="5" t="s">
        <v>31</v>
      </c>
      <c r="B22" s="9">
        <f>B21/B15</f>
        <v>147.51307189542484</v>
      </c>
      <c r="C22" s="2" t="s">
        <v>28</v>
      </c>
    </row>
    <row r="23" ht="12.75">
      <c r="A23" s="4"/>
    </row>
    <row r="24" spans="1:3" ht="12.75">
      <c r="A24" s="12" t="s">
        <v>10</v>
      </c>
      <c r="B24" s="13"/>
      <c r="C24" s="14"/>
    </row>
    <row r="25" spans="1:3" ht="12.75">
      <c r="A25" s="5" t="s">
        <v>51</v>
      </c>
      <c r="B25" s="42">
        <v>137.23</v>
      </c>
      <c r="C25" t="s">
        <v>32</v>
      </c>
    </row>
    <row r="26" spans="1:3" ht="25.5">
      <c r="A26" s="5" t="s">
        <v>70</v>
      </c>
      <c r="B26" s="42">
        <v>207.56</v>
      </c>
      <c r="C26" t="s">
        <v>36</v>
      </c>
    </row>
    <row r="27" spans="1:3" ht="12.75">
      <c r="A27" s="5" t="s">
        <v>37</v>
      </c>
      <c r="B27" s="6">
        <v>2.16</v>
      </c>
      <c r="C27" t="s">
        <v>20</v>
      </c>
    </row>
    <row r="28" ht="12.75">
      <c r="A28" s="5" t="s">
        <v>11</v>
      </c>
    </row>
    <row r="29" spans="1:3" ht="12.75">
      <c r="A29" s="5" t="s">
        <v>71</v>
      </c>
      <c r="B29" s="6">
        <f>ROUND(B27*B25,2)</f>
        <v>296.42</v>
      </c>
      <c r="C29" t="s">
        <v>28</v>
      </c>
    </row>
    <row r="30" spans="1:3" ht="12.75">
      <c r="A30" s="5" t="s">
        <v>79</v>
      </c>
      <c r="B30" s="6">
        <f>B29+B26</f>
        <v>503.98</v>
      </c>
      <c r="C30" t="s">
        <v>28</v>
      </c>
    </row>
    <row r="31" spans="1:3" ht="25.5">
      <c r="A31" s="5" t="s">
        <v>38</v>
      </c>
      <c r="B31" s="9">
        <f>B30/B27</f>
        <v>233.32407407407408</v>
      </c>
      <c r="C31" s="2" t="s">
        <v>32</v>
      </c>
    </row>
    <row r="32" ht="12.75">
      <c r="A32" s="4" t="s">
        <v>12</v>
      </c>
    </row>
    <row r="33" spans="1:3" ht="12.75">
      <c r="A33" s="12" t="s">
        <v>39</v>
      </c>
      <c r="B33" s="13"/>
      <c r="C33" s="14"/>
    </row>
    <row r="34" spans="1:3" ht="12.75">
      <c r="A34" s="5" t="s">
        <v>51</v>
      </c>
      <c r="B34" s="42">
        <f>B25</f>
        <v>137.23</v>
      </c>
      <c r="C34" s="6" t="str">
        <f>C25</f>
        <v>R$/M2</v>
      </c>
    </row>
    <row r="35" spans="1:3" ht="12.75">
      <c r="A35" s="5" t="s">
        <v>40</v>
      </c>
      <c r="B35" s="6">
        <v>11.05</v>
      </c>
      <c r="C35" t="s">
        <v>20</v>
      </c>
    </row>
    <row r="36" spans="1:3" ht="12.75">
      <c r="A36" s="5" t="s">
        <v>41</v>
      </c>
      <c r="B36" s="6">
        <f>ROUND(2.1*2.71,2)</f>
        <v>5.69</v>
      </c>
      <c r="C36" t="s">
        <v>20</v>
      </c>
    </row>
    <row r="37" spans="1:2" s="11" customFormat="1" ht="12.75">
      <c r="A37" s="8" t="s">
        <v>42</v>
      </c>
      <c r="B37" s="10">
        <v>1.5</v>
      </c>
    </row>
    <row r="38" spans="1:3" ht="12.75">
      <c r="A38" s="5" t="s">
        <v>45</v>
      </c>
      <c r="B38" s="6">
        <f>ROUND(B35*B34,2)</f>
        <v>1516.39</v>
      </c>
      <c r="C38" t="s">
        <v>28</v>
      </c>
    </row>
    <row r="39" spans="1:3" ht="12.75">
      <c r="A39" s="5" t="s">
        <v>43</v>
      </c>
      <c r="B39" s="6">
        <f>ROUND(B38*B37,2)</f>
        <v>2274.59</v>
      </c>
      <c r="C39" t="s">
        <v>28</v>
      </c>
    </row>
    <row r="40" spans="1:3" ht="25.5">
      <c r="A40" s="5" t="s">
        <v>44</v>
      </c>
      <c r="B40" s="9">
        <f>B39/B36</f>
        <v>399.75219683655536</v>
      </c>
      <c r="C40" s="9" t="str">
        <f>C31</f>
        <v>R$/M2</v>
      </c>
    </row>
    <row r="41" ht="12.75">
      <c r="A41" s="4"/>
    </row>
    <row r="42" spans="1:3" ht="12.75">
      <c r="A42" s="12" t="s">
        <v>13</v>
      </c>
      <c r="B42" s="13"/>
      <c r="C42" s="14"/>
    </row>
    <row r="43" spans="1:3" ht="12.75">
      <c r="A43" s="5" t="s">
        <v>51</v>
      </c>
      <c r="B43" s="42">
        <f>B34</f>
        <v>137.23</v>
      </c>
      <c r="C43" s="6" t="str">
        <f>C34</f>
        <v>R$/M2</v>
      </c>
    </row>
    <row r="44" spans="1:3" ht="12.75">
      <c r="A44" s="5" t="s">
        <v>50</v>
      </c>
      <c r="B44" s="6">
        <v>2.83</v>
      </c>
      <c r="C44" t="s">
        <v>20</v>
      </c>
    </row>
    <row r="45" spans="1:3" ht="12.75">
      <c r="A45" s="5" t="s">
        <v>46</v>
      </c>
      <c r="B45" s="6">
        <v>2.1</v>
      </c>
      <c r="C45" t="s">
        <v>20</v>
      </c>
    </row>
    <row r="46" spans="1:2" ht="12.75">
      <c r="A46" s="8" t="s">
        <v>42</v>
      </c>
      <c r="B46" s="10">
        <v>1.25</v>
      </c>
    </row>
    <row r="47" spans="1:3" ht="12.75">
      <c r="A47" s="5" t="s">
        <v>47</v>
      </c>
      <c r="B47" s="6">
        <f>ROUND(B44*B43,2)</f>
        <v>388.36</v>
      </c>
      <c r="C47" t="s">
        <v>28</v>
      </c>
    </row>
    <row r="48" spans="1:3" ht="12.75">
      <c r="A48" s="5" t="s">
        <v>49</v>
      </c>
      <c r="B48" s="6">
        <f>ROUND(B47*B46,2)</f>
        <v>485.45</v>
      </c>
      <c r="C48" t="s">
        <v>28</v>
      </c>
    </row>
    <row r="49" spans="1:3" ht="25.5">
      <c r="A49" s="5" t="s">
        <v>48</v>
      </c>
      <c r="B49" s="9">
        <f>B48/B45</f>
        <v>231.16666666666666</v>
      </c>
      <c r="C49" s="9" t="str">
        <f>C40</f>
        <v>R$/M2</v>
      </c>
    </row>
    <row r="51" ht="12.75">
      <c r="A51" s="3" t="s">
        <v>104</v>
      </c>
    </row>
    <row r="53" ht="12.75">
      <c r="A53" s="88" t="s">
        <v>105</v>
      </c>
    </row>
    <row r="54" ht="12.75">
      <c r="A54" s="88" t="s">
        <v>106</v>
      </c>
    </row>
    <row r="55" ht="12.75">
      <c r="A55" s="88" t="s">
        <v>107</v>
      </c>
    </row>
  </sheetData>
  <sheetProtection/>
  <mergeCells count="1">
    <mergeCell ref="A2:C2"/>
  </mergeCells>
  <printOptions/>
  <pageMargins left="1.1023622047244095" right="0.7874015748031497" top="0.9055118110236221" bottom="0.6692913385826772" header="0.5118110236220472" footer="0.5118110236220472"/>
  <pageSetup fitToHeight="0" fitToWidth="1" orientation="portrait" paperSize="9" scale="7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Tribunal Regional do Trabalho 7a Região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TRIBUNAL REGIONAL DO TRABALHO</dc:creator>
  <cp:keywords/>
  <dc:description/>
  <cp:lastModifiedBy>Clara</cp:lastModifiedBy>
  <cp:lastPrinted>2020-05-26T14:56:02Z</cp:lastPrinted>
  <dcterms:created xsi:type="dcterms:W3CDTF">2011-06-22T13:39:47Z</dcterms:created>
  <dcterms:modified xsi:type="dcterms:W3CDTF">2020-06-25T16:28:55Z</dcterms:modified>
  <cp:category/>
  <cp:version/>
  <cp:contentType/>
  <cp:contentStatus/>
</cp:coreProperties>
</file>